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11070" activeTab="0"/>
  </bookViews>
  <sheets>
    <sheet name="식품사양서(2015.2.5)" sheetId="1" r:id="rId1"/>
    <sheet name="Sheet1" sheetId="2" r:id="rId2"/>
  </sheets>
  <definedNames>
    <definedName name="_xlnm.Print_Titles" localSheetId="0">'식품사양서(2015.2.5)'!$2:$2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USER</author>
  </authors>
  <commentList>
    <comment ref="A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I3" authorId="1">
      <text>
        <r>
          <rPr>
            <b/>
            <sz val="15"/>
            <rFont val="돋움"/>
            <family val="3"/>
          </rPr>
          <t>투찰</t>
        </r>
        <r>
          <rPr>
            <b/>
            <sz val="15"/>
            <rFont val="Tahoma"/>
            <family val="2"/>
          </rPr>
          <t xml:space="preserve"> </t>
        </r>
        <r>
          <rPr>
            <b/>
            <sz val="15"/>
            <rFont val="돋움"/>
            <family val="3"/>
          </rPr>
          <t>기준</t>
        </r>
        <r>
          <rPr>
            <b/>
            <sz val="15"/>
            <rFont val="Tahoma"/>
            <family val="2"/>
          </rPr>
          <t xml:space="preserve"> </t>
        </r>
        <r>
          <rPr>
            <b/>
            <sz val="15"/>
            <rFont val="돋움"/>
            <family val="3"/>
          </rPr>
          <t>금액</t>
        </r>
      </text>
    </comment>
  </commentList>
</comments>
</file>

<file path=xl/sharedStrings.xml><?xml version="1.0" encoding="utf-8"?>
<sst xmlns="http://schemas.openxmlformats.org/spreadsheetml/2006/main" count="703" uniqueCount="502">
  <si>
    <t>NO</t>
  </si>
  <si>
    <t>중분류</t>
  </si>
  <si>
    <t>소분류</t>
  </si>
  <si>
    <t>품목명</t>
  </si>
  <si>
    <t>단위</t>
  </si>
  <si>
    <t>미곡류</t>
  </si>
  <si>
    <t>쌀</t>
  </si>
  <si>
    <t>포</t>
  </si>
  <si>
    <t>찹쌀</t>
  </si>
  <si>
    <t>봉</t>
  </si>
  <si>
    <t>잡곡</t>
  </si>
  <si>
    <t>서류</t>
  </si>
  <si>
    <t>박스</t>
  </si>
  <si>
    <t>바나나</t>
  </si>
  <si>
    <t>통</t>
  </si>
  <si>
    <t>과채류</t>
  </si>
  <si>
    <t>다다기오이(상,국내산)</t>
  </si>
  <si>
    <t>호박</t>
  </si>
  <si>
    <t>애호박(상,국내산)</t>
  </si>
  <si>
    <t>가지</t>
  </si>
  <si>
    <t>가지(상,국내산)</t>
  </si>
  <si>
    <t>배추</t>
  </si>
  <si>
    <t>통배추(상,겉잎제거,국내산)</t>
  </si>
  <si>
    <t>양배추</t>
  </si>
  <si>
    <t>양배추(상,겉잎제거,국내산)</t>
  </si>
  <si>
    <t>상추</t>
  </si>
  <si>
    <t>청상추(상,국내산)</t>
  </si>
  <si>
    <t>시금치</t>
  </si>
  <si>
    <t>미나리</t>
  </si>
  <si>
    <t>부추</t>
  </si>
  <si>
    <t>부추(상,국내산)</t>
  </si>
  <si>
    <t>깻잎</t>
  </si>
  <si>
    <t>깻잎나물(상,바라깻잎,국내산)</t>
  </si>
  <si>
    <t>쑥갓</t>
  </si>
  <si>
    <t>쑥갓(상,국내산)</t>
  </si>
  <si>
    <t>근대</t>
  </si>
  <si>
    <t>아욱</t>
  </si>
  <si>
    <t>조미채소류</t>
  </si>
  <si>
    <t>양파</t>
  </si>
  <si>
    <t>꽈리고추(상,국내산)</t>
  </si>
  <si>
    <t>마늘</t>
  </si>
  <si>
    <t>생강</t>
  </si>
  <si>
    <t>양채류</t>
  </si>
  <si>
    <t>양상추</t>
  </si>
  <si>
    <t>양상추(상,겉잎제거,국내산)</t>
  </si>
  <si>
    <t>버섯류</t>
  </si>
  <si>
    <t>새송이버섯</t>
  </si>
  <si>
    <t>새송이버섯(상,국내산)</t>
  </si>
  <si>
    <t>약용작물</t>
  </si>
  <si>
    <t>황기</t>
  </si>
  <si>
    <t>김치류</t>
  </si>
  <si>
    <t>연체류</t>
  </si>
  <si>
    <t>개</t>
  </si>
  <si>
    <t>장류</t>
  </si>
  <si>
    <t>고추장</t>
  </si>
  <si>
    <t>간장</t>
  </si>
  <si>
    <t>드레싱</t>
  </si>
  <si>
    <t>젓갈,절임류</t>
  </si>
  <si>
    <t>젓갈</t>
  </si>
  <si>
    <t>엿류</t>
  </si>
  <si>
    <t>유가공품류</t>
  </si>
  <si>
    <t>두유</t>
  </si>
  <si>
    <t>기타식품류</t>
  </si>
  <si>
    <t>소금</t>
  </si>
  <si>
    <t>총 계</t>
  </si>
  <si>
    <t>비고</t>
  </si>
  <si>
    <t>고춧가루(굵은것, 국내산)</t>
  </si>
  <si>
    <t>유통기한내(24개월) 제조일에 가까운것,포장양호</t>
  </si>
  <si>
    <t>유통기한내 제조일에 가까운 것</t>
  </si>
  <si>
    <t>수입필증첨부/털이잘부착되어있고신선하며향미뛰어난 것,너무물렁거리지 않는중간상태인 것</t>
  </si>
  <si>
    <t>진한 갈색의 육질이 두껍고 탄력이 있으며 일정한 크기로 절단한 것</t>
  </si>
  <si>
    <t>포도주와 같이 맑고 붉은 빛을 띠고 냄새가 구수한 것, 유통기한 표시</t>
  </si>
  <si>
    <t>제조일 및 유통기한 표시, 포장상태 깨끗</t>
  </si>
  <si>
    <t>크고 넓적하면서 연한 빛깔이 나는 것</t>
  </si>
  <si>
    <t>딱딱하지 않고 부드러운 촉감이 있는 것, 맑은 은빛에 기름이 피지 않은 것</t>
  </si>
  <si>
    <t>냄새가 나지 않는 것, 흰빛이 나는 것,잔뼈가 많이 없고 건조상태가 양호한 것</t>
  </si>
  <si>
    <t>건조상태가 양호한것</t>
  </si>
  <si>
    <t>작고 가늘며 단단한것</t>
  </si>
  <si>
    <t>신선하며 탄력이 있으며, 표피 테두리가 두꺼움, 유통기한 표시</t>
  </si>
  <si>
    <t>가루가 곱고 색이 일정한 것</t>
  </si>
  <si>
    <t>대림,부서지거나, 탄력이 저하되지 않은것</t>
  </si>
  <si>
    <t xml:space="preserve">유통기한내 제조일에 가까운 것, 굳지 않고 포장상태양호한것 </t>
  </si>
  <si>
    <t>유통기한내 제조일에 가까운것, 포장상태양호</t>
  </si>
  <si>
    <t>껍질을 제외한 비가식부 제거후 일정한 크기의 몸통, 다리제외 - 살이 탄력이  있으며 싱싱한 것</t>
  </si>
  <si>
    <t>담황색을 띠고 윤기가 있을 것, 표피의 색은 전체적으로 선명하고 보호색인 반점이 뚜렷</t>
  </si>
  <si>
    <t>빨판이 살아있고 색깔은 선명하고 몸에 점액질이 없는것</t>
  </si>
  <si>
    <t>몸 빛깔의 등쪽은 회갈색, 배쪽은 황백색, 몸 전체의 암적색 점이 뚜렷</t>
  </si>
  <si>
    <t>살이 단단하고, 탄력이 있는 것</t>
  </si>
  <si>
    <t>중국산, 몸빛은 은백 또는 검회색을 띄고 있는 것, 몸 전체가 약하며 살이 탄력있고 약간 무른 것</t>
  </si>
  <si>
    <t>고유의 향미를 가지고 이취가 는 것</t>
  </si>
  <si>
    <t>러시아산, 외관에 상처가 없고 해동 후 암모니아취 등 이취가 없을 것</t>
  </si>
  <si>
    <t>러시아산, 몸 빛깔은 회백색이며 건조되어 갈색부분이 없을 것, 해동 후 암모니아취 등 이취가 없는 것</t>
  </si>
  <si>
    <t>중국산, 머리가 둥글고 균형이 잘 잡혀져 있는 것</t>
  </si>
  <si>
    <t>대만산,원양산,크기가 균일하고, 껍질이 벗겨지지 않은 것</t>
  </si>
  <si>
    <t>국내산, 몸통 색상과 눈동자가 맑고, 아가미 부분이 선홍색이며, 배가 단단하고 윤택이 나는 것이 좋음</t>
  </si>
  <si>
    <t>러시아산, 머리, 꼬리, 내장 제거 후 절단한 것으로 크기가 일정한 것</t>
  </si>
  <si>
    <t>등빛이 회청색으로 윤기가 흐르는 것,몸 살이 곧고 단단하며 탄력이 있는 것</t>
  </si>
  <si>
    <t>찢은 정도(굵기)가 대체로 균일하여야 함, 상품 고유의 색상(흰색)을 유지하고 변색이 없는 것</t>
  </si>
  <si>
    <t xml:space="preserve">등 부분 청록색, 배 부분 백색 냄새 없고 형태 보존., 배살 부분 단단 살이 꽉 찬 상태
</t>
  </si>
  <si>
    <t>껍질이 단단하고 투명감이 있으며 윤기가 있는 것</t>
  </si>
  <si>
    <t>소금기가 너무 많지 않은 것</t>
  </si>
  <si>
    <t>덩어리지지 않고 입자가 고르며 촉감이 매끈한 것</t>
  </si>
  <si>
    <t>황금빛 돌고 단단하며 속이 뭉실하며 후숙이 잘 된 것 ,수입필증첨부</t>
  </si>
  <si>
    <t>살이 탄력, 이물질이 없는 것</t>
  </si>
  <si>
    <t>덩어리지지 않고 입자가 고르며 빛깔이 흰 것</t>
  </si>
  <si>
    <t>러시아산, 냄새가 나지 않으며 탄력이 있는것</t>
  </si>
  <si>
    <t>모양이 고르며 마르지 않은 것, 연녹색 내지 녹색</t>
  </si>
  <si>
    <t>몸 빛은 등쪽이 푸른기가 도는 붉은 빛이고 옆과 배는 은백색</t>
  </si>
  <si>
    <t>짙은 푸른색을 띤 것, 씹는 맛이 아삭한 것,최근 제조일자</t>
  </si>
  <si>
    <t>냉장유통, 유통기한 표시</t>
  </si>
  <si>
    <t>겉포장 상태의 양호 ,유통기한을 표기</t>
  </si>
  <si>
    <t xml:space="preserve"> 알 굵기가 일정하고 낱알이 고르고 단단한 것,원산지표시,포장양호, 2014년산</t>
  </si>
  <si>
    <t xml:space="preserve"> 드문드문 보리색 알갱이가 있고 껍질이 얇고 윤기가 많이 나는것,원산지표시,포장양호,2014년</t>
  </si>
  <si>
    <t xml:space="preserve"> 낟알이 충실하고 고른 것,노란빛이 나고 녹색을 띄는 것,원산지표시,포장양호,2014년</t>
  </si>
  <si>
    <t xml:space="preserve"> 알 굵기가 일정하고 잡티가 없으며 낱알이 고르고 단단한 것,원산지표시,포장양호,2014년산</t>
  </si>
  <si>
    <t>낟알이 잘고 반투명 낟알이 거의 없음,원산지표시,포장양호,2014년</t>
  </si>
  <si>
    <t>압맥,상,알 굵기가 일정하고 잡티가 없으며 낱알이 고르고 단단한 것,원산지표시,포장양호, 2014년산</t>
  </si>
  <si>
    <t>붉은 색을 띠고 알이 굵고 윤기가 있음,원산지표시,포장양호,2014년산</t>
  </si>
  <si>
    <t>겉껍질을 벗기면 속이 푸른색을 띰,원산지표시,포장양호,2014년산</t>
  </si>
  <si>
    <t>품종 고유의 낟알 모양을 갖고 보통의 숙도를 가진 온전한 낟알일 것,원산지표시,포장양호,2014년산</t>
  </si>
  <si>
    <t>강층이 잘 벗겨지지 않으며 윤기가 나며, 검은색 껍질은 벗기면 투명한 찹쌀임,원산지표시,포장양호,2014년산</t>
  </si>
  <si>
    <t>잘 여물고 알이 단단한 것,껍질이 얇고 표면이 매끄러운 것</t>
  </si>
  <si>
    <t>골이 많이 지지 않으며 매끄러운 것,씨눈 부분의 파임이 적은 것</t>
  </si>
  <si>
    <t>표면에 상처가 없고 품종 고유의 색택과  형상을 갖춘 것으로 당도가 높은 것</t>
  </si>
  <si>
    <t>표면이 흠이 없이 매끈하고-꽃자리 부분이 매끄럽고 좁은 것-단맛 강한 것</t>
  </si>
  <si>
    <t xml:space="preserve"> 완전히 익어 물렁거리지 않고 크기 고른 것-꼭지가 신선한 것</t>
  </si>
  <si>
    <t>무르지 않고 익은정도가 적당하고, 상처가 없으며 크기가 크고 고른 것</t>
  </si>
  <si>
    <t>상품 끝 부분에 시든 꽃이 붙어 있는 것, 표면의 돌기가 뭉개지지 않고 만져보았을 때 뾰족한것이 좋은 것임</t>
  </si>
  <si>
    <t>육질이 치밀하고 단단하면서 저작감이 양호하며 가시가 선명, 씨가적고육질의 당도가 높은것</t>
  </si>
  <si>
    <t>원형 또는 타원형으로 모양이 대체로 균일한 것-신선하며 광택이 뛰어난 것</t>
  </si>
  <si>
    <t>시들지 않고 약간 각이 지고 단단하고 무거운 것</t>
  </si>
  <si>
    <t>부드러우며 벌레가 없는 싱싱한것</t>
  </si>
  <si>
    <t>겉잎과 오염된 잎을 제거하고 뿌리를 깨끗하게 자른 것, 알속이 꽉 차 단단한 것</t>
  </si>
  <si>
    <t>잎에 윤기가 흐르고 색깔이 선명한 것 잎에 검은색 점이 없이 깨끗한것</t>
  </si>
  <si>
    <t>줄기가 가늘고 싱싱,길이가 일정한 것끼리 묶은 것으로 메마른 잎이나 이물질을 완전히 제거한 것</t>
  </si>
  <si>
    <t xml:space="preserve">신선하며 부드럽고 향이 강한 것 </t>
  </si>
  <si>
    <t>줄기가 싱싱하며 깨끗하고 고유의 향이 있는 것 전잎이 없는 것,길이20-30cm</t>
  </si>
  <si>
    <t>연하고 신선,크기가일정한것,진녹색,벌레먹지않은것</t>
  </si>
  <si>
    <t>잎이 여리고 부드럽고 특유의 향이 강한 것</t>
  </si>
  <si>
    <t>싱싱하고 줄기가 길지 않고 부드러운것</t>
  </si>
  <si>
    <t>잎이 시들지 않고 싱싱하며 선명한 녹색을 띠는 것</t>
  </si>
  <si>
    <t xml:space="preserve"> 머리부분에 싹잎이 나지 않고 신선한 것, 변색되거나 물러진 부분이 없는 것</t>
  </si>
  <si>
    <t>굵지않은것으로 잔뿌리가 없고 머리부분은 노란색이어야 하고 변색되지 않고무르지않은 것</t>
  </si>
  <si>
    <t>표피가 광택이있고 결구가 잘되어 단단한 것으로 싹이 자라지않은 것-내피에푸른색이 없는 것</t>
  </si>
  <si>
    <t>깐것/크기와 굵기가 일정한묶은 것-잎의 끝부분까지 농록색이며 부드럽고 탄력있어 보이는 것</t>
  </si>
  <si>
    <t>크기와 굵기가 일정한묶은 것-잎의 끝부분까지 농록색이며 부드럽고 탄력있어 보이는 것</t>
  </si>
  <si>
    <t>통통하며 모양이 바르며 크기가 균일하고 끝이 매끈한것</t>
  </si>
  <si>
    <t xml:space="preserve">꽈리 고추 고유의 모양을 유지하며 청결하고 싱싱해 보이는 것 </t>
  </si>
  <si>
    <t>통통하며 모양이 바르며 크기가 균일하고 끝이 매끈한 것-밝은적색으로 광택이 강하고 말랑한것</t>
  </si>
  <si>
    <t xml:space="preserve">육질이 단단하고 무르지 않으며 아삭아삭한 것 </t>
  </si>
  <si>
    <t xml:space="preserve">상품 고유의 엽색(녹색)이 선명하고 변색이 없는 것 </t>
  </si>
  <si>
    <t>전체적으로 윤기가 있고 싱싱해 보이는 것</t>
  </si>
  <si>
    <t xml:space="preserve">잎이 제거 되었으며 속대가 없는 것, 잎은 연한 녹색이며 부드럽고 표면에 상처나 시든 것이 없는것 </t>
  </si>
  <si>
    <t>선명한 푸른 녹색을 띠며 윤기가 나는 것</t>
  </si>
  <si>
    <t xml:space="preserve">섬유질이 없는것이 부드러운것 </t>
  </si>
  <si>
    <t>녹색으로 표피가 두껍고 단단하며꼭지가 시들지않고 싱싱한 것-크기가 크고 고른 것</t>
  </si>
  <si>
    <t>뿌리는 매끄럽고 단단하며 흠집이 없어야 함</t>
  </si>
  <si>
    <t>상품 고유의 모양을 갖고 싱싱하고 청결한 것</t>
  </si>
  <si>
    <t>독특한 향이 강한 것을 불려 삶은 것</t>
  </si>
  <si>
    <t>독특한 향이 강한 것을 불려 삶은 것,생취나물을 삶았을때 녹색의 선명한 색을 띄어야 함</t>
  </si>
  <si>
    <t>줄기의 굵기가 일정하고 청결해 보이는 것</t>
  </si>
  <si>
    <t>뿌리가 곧고 굵으며 잔뿌리가 거의 없는 것,도라지 특유의 향이 있으며 썩은 냄새가 없는 것,</t>
  </si>
  <si>
    <t>갓이작고,너비2.5cm정도</t>
  </si>
  <si>
    <t>갓의 모양은 버섯갓과 자루 사이의 피막이 떨어지지 않고 육질이 두꺼운것</t>
  </si>
  <si>
    <t>크기가 균일하고 갓이 너무 피지 않은 것-품종 고유의 색깔로 표면에 윤기가 있는 것</t>
  </si>
  <si>
    <t>갓이 너무 피지 않은 원형으로 육질이 두껍고 모양이 바른 것 -버섯 갓에 광택있는 상품</t>
  </si>
  <si>
    <t>갓이 순백색을 띄고 작으며 가지런한 것-싱싱하고 탄력이 있고 청결한 것</t>
  </si>
  <si>
    <t>상,생산년도 표시</t>
  </si>
  <si>
    <t>풀무원,냉장유통, 포장상태양호(밀폐포장)</t>
  </si>
  <si>
    <t>아삭하게 익은것,유통기한,원산지표시,냉장온도유지</t>
  </si>
  <si>
    <t>한성,아삭하게 익은것,유통기한,원산지표시,냉장온도유지</t>
  </si>
  <si>
    <t>선농,아삭하게 익은것,유통기한,원산지표시,냉장온도유지</t>
  </si>
  <si>
    <t xml:space="preserve"> 광택이 우수하고 선명</t>
  </si>
  <si>
    <t>축산물 등급 판정서,,촉촉한 정도의 수분이 있고, 살이 두툼하여 폭신한 느낌이 있는 것, 납품시 냉장상태 유지</t>
  </si>
  <si>
    <t>축산물 등급 판정서,  촉촉한 정도의 수분이 있고, 결이 곱고 탄력있어 보이는 것,납품시 냉장상태 유지</t>
  </si>
  <si>
    <t>축산물 등급 판정서, ,피부색 및 육색이 좋고 광택이 있으며 단단하고 육질의 탄력성이 있는것</t>
  </si>
  <si>
    <t>축산물 등급 판정서, 통통하고 내장과 기름 완전 제거된 것, 목과 발목은 절단하고 피멍이 들지 않은 것</t>
  </si>
  <si>
    <t>축산물 등급 판정서,피부색 및 육색이 좋고 광택이 있으며 단단하고 육질의 탄력성이 있는것</t>
  </si>
  <si>
    <t>축산물 등급 판정서, 지방의 분포가 고르고 육색은 담회색으로 ,광택이 좋고 탄력이 있는 것</t>
  </si>
  <si>
    <t>축산물 등급 판정서, 피부색 및 육색이 좋고 광택이 있으며 단단하고 육질의 탄력성이 있는것</t>
  </si>
  <si>
    <t>축산물 등급 판정서,지방색이희고,연분홍색을 띠는 붉은색으로 신선한것,잡내가 없는 것</t>
  </si>
  <si>
    <t>축산물 등급 판정서, 지방색은 백색이고 광택이 있으며 탄력성과 끈기가 있을것</t>
  </si>
  <si>
    <t>축산물 등급 판정서, 고유의 색깔과 광택이 있으며 부패취가 발생하는것을 피함</t>
  </si>
  <si>
    <t>육질이 부드럽고 잡내 없을 것/축산물등급판정서첨부</t>
  </si>
  <si>
    <t>잎이 연하고 부드럽고, 꼬리부가 팽팽하며 몸체가 단단한 것</t>
  </si>
  <si>
    <t xml:space="preserve"> 경기도이천쌀,알 굵기가 일정하고 잡티가 없으며 낱알이 고르고 단단한 것,원산지표시,포장양호, 2014년산</t>
  </si>
  <si>
    <t>곰팡이가 피지 않고 광택이 나는 것</t>
  </si>
  <si>
    <t>축산물 등급 판정서,육질이 부드럽고 잡내 없을 것</t>
  </si>
  <si>
    <t>축산물 등급 판정서,사골 단면에 얼룩이 선명한것</t>
  </si>
  <si>
    <t>축산물 등급 판정서, 육질이 부드럽고 잡내 없을 것</t>
  </si>
  <si>
    <t>축산물 등급 판정서</t>
  </si>
  <si>
    <t>식 품 단 가 견 적 서 및 사양서 (비과세 및 부가세 제외한 단가로 산정)</t>
  </si>
  <si>
    <t>메론</t>
  </si>
  <si>
    <t>가오리살</t>
  </si>
  <si>
    <t>데친시래기,국내산,KG,D-2</t>
  </si>
  <si>
    <t>수박,VIP용,국내산,6KG이상/EA</t>
  </si>
  <si>
    <t>단감,국내산,220G내외/EA,10KG(41~50EA)/BOX</t>
  </si>
  <si>
    <t>홍어살,아르헨티나산,KG,실중량90％,채썰기,상</t>
  </si>
  <si>
    <t>건홍합살,국내산,KG,상</t>
  </si>
  <si>
    <t>명란젓,명란:러시아산,한성,KG,일반</t>
  </si>
  <si>
    <t>어리굴젓,양념,굴:국산,청아굿푸드,1KG/PAC</t>
  </si>
  <si>
    <t>올리고당,제당,1.2KG/EA</t>
  </si>
  <si>
    <t>베이컨,냉장,돈육:수입산,대상,KG</t>
  </si>
  <si>
    <t>삼포물만두,돈육:국내산,오뚜기,1.35KG(9G*약140EA)/PAC</t>
  </si>
  <si>
    <t>떡국떡,쌀:국내산,동성,KG</t>
  </si>
  <si>
    <t>쌀(국내산,20kg,햅쌀)</t>
  </si>
  <si>
    <t>잡곡류</t>
  </si>
  <si>
    <t>찹쌀(국내산,1kg)</t>
  </si>
  <si>
    <t>백태(국내산,1kg)</t>
  </si>
  <si>
    <t>깐녹두(국내산,1kg)</t>
  </si>
  <si>
    <t>봉</t>
  </si>
  <si>
    <t>차조(국내산,1kg)</t>
  </si>
  <si>
    <t>기장(국내산,1kg)</t>
  </si>
  <si>
    <t>압맥 (국내산,1kg)</t>
  </si>
  <si>
    <t>수수(국내산,1kg)</t>
  </si>
  <si>
    <t>서리태(국내산,1kg)</t>
  </si>
  <si>
    <t>적두(국내산,1kg)</t>
  </si>
  <si>
    <t>찰흑미(국내산,1kg)</t>
  </si>
  <si>
    <t>감자/고구마</t>
  </si>
  <si>
    <t>토란</t>
  </si>
  <si>
    <t>kg</t>
  </si>
  <si>
    <t>전처리감자(상,200g내외,국내산)-조림용(4등분)</t>
  </si>
  <si>
    <t>전처리감자(상,200g내외,국내산)-나박썰기</t>
  </si>
  <si>
    <t>전처리감자(상,200g내외,국내산)-볶음용채</t>
  </si>
  <si>
    <t>고구마(상,250g 내외,찜용, 국내산)</t>
  </si>
  <si>
    <t>과실류</t>
  </si>
  <si>
    <t>사과</t>
  </si>
  <si>
    <t>사과(상,61~70개,15kg/박스,국내산)</t>
  </si>
  <si>
    <t>바나나(상, 6다발, 13kg, 필리핀산)</t>
  </si>
  <si>
    <t>신고배</t>
  </si>
  <si>
    <t>신고배(15kg)(21~25ea/15kg)</t>
  </si>
  <si>
    <t>박스</t>
  </si>
  <si>
    <t>오렌지</t>
  </si>
  <si>
    <t>포도</t>
  </si>
  <si>
    <t>씨없는포도</t>
  </si>
  <si>
    <t>수박</t>
  </si>
  <si>
    <t>KG</t>
  </si>
  <si>
    <t>단감</t>
  </si>
  <si>
    <t>개</t>
  </si>
  <si>
    <t>팩</t>
  </si>
  <si>
    <t>과일.과채류</t>
  </si>
  <si>
    <t>토마토</t>
  </si>
  <si>
    <t>방울토마토(방울토마토/대추방울5kg)</t>
  </si>
  <si>
    <t>토마토(상,국내산)</t>
  </si>
  <si>
    <t>오이</t>
  </si>
  <si>
    <t>취청오이(상,국내산)</t>
  </si>
  <si>
    <t>쥬키니호박(상,국내산)</t>
  </si>
  <si>
    <t>열무</t>
  </si>
  <si>
    <t>열무(상,국내산)</t>
  </si>
  <si>
    <t>얼갈이</t>
  </si>
  <si>
    <t>얼갈이(상,국내산)</t>
  </si>
  <si>
    <t>엽경채류</t>
  </si>
  <si>
    <t>시금치(상,국내산)</t>
  </si>
  <si>
    <t>돌미나리(상,국내산)</t>
  </si>
  <si>
    <t>깻잎(상,국내산)</t>
  </si>
  <si>
    <t>근대(상,국내산)</t>
  </si>
  <si>
    <t>아욱(상 ,국내산)</t>
  </si>
  <si>
    <t>숙주</t>
  </si>
  <si>
    <t>숙주나물(상,국내산)</t>
  </si>
  <si>
    <t>콩나물</t>
  </si>
  <si>
    <t>콩나물(상,곱슬이,수입산)</t>
  </si>
  <si>
    <t>청경채</t>
  </si>
  <si>
    <t>청경채(상,국내산)</t>
  </si>
  <si>
    <t>양파(상,깐것,200g이상,특대,국내산)</t>
  </si>
  <si>
    <t>파</t>
  </si>
  <si>
    <t>세척대파(상,국내산)</t>
  </si>
  <si>
    <t>세척쪽파(상,국내산)</t>
  </si>
  <si>
    <t>고추</t>
  </si>
  <si>
    <t>풋고추(상,국내산)</t>
  </si>
  <si>
    <t>아삭이고추(상,국내산)</t>
  </si>
  <si>
    <t>홍고추(상,국내산)</t>
  </si>
  <si>
    <t>다진마늘</t>
  </si>
  <si>
    <t>마늘쫑(쫑제거/국내산)</t>
  </si>
  <si>
    <t>생강(상,국내산)</t>
  </si>
  <si>
    <t>치커리</t>
  </si>
  <si>
    <t>치커리(상,국내산)</t>
  </si>
  <si>
    <t>피망</t>
  </si>
  <si>
    <t>피망(개당90g~, 상,국내산)</t>
  </si>
  <si>
    <t>당근</t>
  </si>
  <si>
    <t>당근(국내산)</t>
  </si>
  <si>
    <t>브로콜리</t>
  </si>
  <si>
    <t>브로콜리(상,국내산)</t>
  </si>
  <si>
    <t>무우</t>
  </si>
  <si>
    <t>세척무</t>
  </si>
  <si>
    <t>산채류</t>
  </si>
  <si>
    <t>시래기</t>
  </si>
  <si>
    <t>곤드레나물</t>
  </si>
  <si>
    <t>곤드레나물(삶은, 국내산)</t>
  </si>
  <si>
    <t>취나물</t>
  </si>
  <si>
    <t>취나물(삶은, 국내산)</t>
  </si>
  <si>
    <t>양송이버섯</t>
  </si>
  <si>
    <t>양송이버섯(상,국내산)</t>
  </si>
  <si>
    <t>느타리버섯</t>
  </si>
  <si>
    <t>느타리버섯(상, 국내산)</t>
  </si>
  <si>
    <t>표고버섯</t>
  </si>
  <si>
    <t>표고버섯(상, 국내산)</t>
  </si>
  <si>
    <t>목이버섯</t>
  </si>
  <si>
    <t>목이버섯(상, 수입산)</t>
  </si>
  <si>
    <t>팽이버섯</t>
  </si>
  <si>
    <t>팽이버섯(상,국내산)</t>
  </si>
  <si>
    <t>인삼(수삼)</t>
  </si>
  <si>
    <t>수삼</t>
  </si>
  <si>
    <t>황기(상,국내산)</t>
  </si>
  <si>
    <t>고추가루</t>
  </si>
  <si>
    <t>고춧가루(고운것, 국내산)</t>
  </si>
  <si>
    <t>콩류</t>
  </si>
  <si>
    <t>콩가공품</t>
  </si>
  <si>
    <t>두부(3kg, 부침용)</t>
  </si>
  <si>
    <t>연두부(개당 100g)</t>
  </si>
  <si>
    <t>백나박김치(배추-국내산)</t>
  </si>
  <si>
    <t>포기김치20kg(배추-국내산, 고춧가루-국내산),중숙</t>
  </si>
  <si>
    <t>석박지(열무-국내산,고춧가루-국내산),익은</t>
  </si>
  <si>
    <t>수산물류</t>
  </si>
  <si>
    <t>낙지(4~6미.900g/냉동/수입산)</t>
  </si>
  <si>
    <t>주꾸미(상,6미내외,250g, 수입산)</t>
  </si>
  <si>
    <t>가자미살</t>
  </si>
  <si>
    <t>가자미살(60~80g, 수입산, 냉동)</t>
  </si>
  <si>
    <t>갈치살</t>
  </si>
  <si>
    <t>갈치소제토막(70~80g, 수입산, 냉동)</t>
  </si>
  <si>
    <t>대구살</t>
  </si>
  <si>
    <t>대구살(60g, 수입산, 냉동)</t>
  </si>
  <si>
    <t>동태살</t>
  </si>
  <si>
    <t>동태살(슬라이스/30~40g,전용/ 수입산)</t>
  </si>
  <si>
    <t>참조기살</t>
  </si>
  <si>
    <t>참조기(50g~60g, 수입산, 냉동)</t>
  </si>
  <si>
    <t>꽁치</t>
  </si>
  <si>
    <t>꽁치(소제절단, 70g, 수입산, 냉동)</t>
  </si>
  <si>
    <t>고등어살</t>
  </si>
  <si>
    <t>고등어살(80g,  )</t>
  </si>
  <si>
    <t>임연수살</t>
  </si>
  <si>
    <t>임연수소제절단(80g, 수입산, 냉동)</t>
  </si>
  <si>
    <t>홍어</t>
  </si>
  <si>
    <t>중하</t>
  </si>
  <si>
    <t>가오리살</t>
  </si>
  <si>
    <t>냉동새우살(,머리껍질꼬리제거)</t>
  </si>
  <si>
    <t>바지락살</t>
  </si>
  <si>
    <t>바지락살 (상, 냉장, 국내산)</t>
  </si>
  <si>
    <t>해파리</t>
  </si>
  <si>
    <t>해파리(상,무염,슬라이스, 수입산)</t>
  </si>
  <si>
    <t>홍합살</t>
  </si>
  <si>
    <t>홍합살 (상, 냉장, 국내산)</t>
  </si>
  <si>
    <t>굴</t>
  </si>
  <si>
    <t>냉동굴,국내산,KG,실중량 90％,상</t>
  </si>
  <si>
    <t>삼치살</t>
  </si>
  <si>
    <t>삼치살(60~70g, 수입산, 냉동)</t>
  </si>
  <si>
    <t>건어류</t>
  </si>
  <si>
    <t>멸치</t>
  </si>
  <si>
    <t>다시멸치(상,국물용,1kg, 국내산)</t>
  </si>
  <si>
    <t>지리멸치(상 2cm~3cm , 국내산)</t>
  </si>
  <si>
    <t>북어</t>
  </si>
  <si>
    <t>편북어(절단)</t>
  </si>
  <si>
    <t>황태채(상,kg, 건어류)수입산</t>
  </si>
  <si>
    <t>북어머리</t>
  </si>
  <si>
    <t>미역</t>
  </si>
  <si>
    <t>건미역(1kg, 상 ,국내산)</t>
  </si>
  <si>
    <t>다시마</t>
  </si>
  <si>
    <t>건다시마(1kg, 상,  국내산)</t>
  </si>
  <si>
    <t>건홍합</t>
  </si>
  <si>
    <t>보리새우</t>
  </si>
  <si>
    <t>디포리</t>
  </si>
  <si>
    <t>디포리 (국물용, 국내산)</t>
  </si>
  <si>
    <t>음료</t>
  </si>
  <si>
    <t>당근쥬스</t>
  </si>
  <si>
    <t>당근주스병,자연은,180ML/EA,24EA/BOX</t>
  </si>
  <si>
    <t>오렌지쥬스</t>
  </si>
  <si>
    <t>제주감귤쥬스</t>
  </si>
  <si>
    <t>사과쥬스</t>
  </si>
  <si>
    <t>딸기랑야채</t>
  </si>
  <si>
    <t>육류</t>
  </si>
  <si>
    <t>닭</t>
  </si>
  <si>
    <t>닭가슴살 (냉장, 국내산)</t>
  </si>
  <si>
    <t>닭토막(냉장, 국내산 ,40~50g)</t>
  </si>
  <si>
    <t>토종닭</t>
  </si>
  <si>
    <t>닭다리(냉장, 국내산, 단각, 90~100g)</t>
  </si>
  <si>
    <t>돼지고기</t>
  </si>
  <si>
    <t>돈육불고기(전지, 국내산, 냉장, 1등급)</t>
  </si>
  <si>
    <t>돈육찌개용(전지, 국내산, 냉장, 1등급)</t>
  </si>
  <si>
    <t>돈육삼겹살(슬라이스, 0.5cm , 국내산, 냉장)</t>
  </si>
  <si>
    <t>쇠고기</t>
  </si>
  <si>
    <t>돈육갈비찜(국내산, 냉장, 1등급, 찜용)</t>
  </si>
  <si>
    <t>쇠고기(한우, 1등급, 양지 , 국거리, 냉장)</t>
  </si>
  <si>
    <t>쇠고기(한우,1등급, 사골, 냉동)</t>
  </si>
  <si>
    <t>쇠고기(한우, 1등급, 불고기 , 냉장)</t>
  </si>
  <si>
    <t>쇠고기(한우, 1등급, 잡뼈, 냉동)</t>
  </si>
  <si>
    <t>다진쇠고기</t>
  </si>
  <si>
    <t>쇠고기(한우, 1등급, 장조림용 , 냉장)</t>
  </si>
  <si>
    <t>난류</t>
  </si>
  <si>
    <t>메추리알</t>
  </si>
  <si>
    <t>메추리알(깐메추리알, 국내산 , 냉장)</t>
  </si>
  <si>
    <t>계란</t>
  </si>
  <si>
    <t>왕란</t>
  </si>
  <si>
    <t>깐계란(개당68g~/ 30ea , 국내산)</t>
  </si>
  <si>
    <t>pk</t>
  </si>
  <si>
    <t>고추장(14kg, 해찬들, 실온보관)</t>
  </si>
  <si>
    <t>통</t>
  </si>
  <si>
    <t>초고추장</t>
  </si>
  <si>
    <t>된장</t>
  </si>
  <si>
    <t>재래된장</t>
  </si>
  <si>
    <t>구수한메주콩된장,청정원</t>
  </si>
  <si>
    <t>조림간장(15L,햇살담은조림간장.청정원)</t>
  </si>
  <si>
    <t>진간장( 15ℓ  샘표)</t>
  </si>
  <si>
    <t>국간장 (14ℓ,  샘표 )</t>
  </si>
  <si>
    <t>사우전아일랜드드레싱</t>
  </si>
  <si>
    <t>오리엔탈드레싱</t>
  </si>
  <si>
    <t>마요네즈(파우치, 3.2kg ,오뚜기)</t>
  </si>
  <si>
    <t>케찹(3kg , 오뚜기)</t>
  </si>
  <si>
    <t>미향(14L, 오뚜기)</t>
  </si>
  <si>
    <t>새우젓 (1kg,육젓, 국내산, 한성)</t>
  </si>
  <si>
    <t>꼴두기젓 (1kg,국내산, 한성)</t>
  </si>
  <si>
    <t>까나리액젓(9kg, 대상)</t>
  </si>
  <si>
    <t>멸치액젓(9kg, 대상)</t>
  </si>
  <si>
    <t>가공품류</t>
  </si>
  <si>
    <t>설탕</t>
  </si>
  <si>
    <t>흰설탕(3kg, 삼양사 ,상온)</t>
  </si>
  <si>
    <t>황설탕(3kg, 삼양사 , 상온)</t>
  </si>
  <si>
    <t>이온물엿( 5kg, 오뚜기)</t>
  </si>
  <si>
    <t>조청물엿(5kg, 오뚜기)</t>
  </si>
  <si>
    <t>기타가공품</t>
  </si>
  <si>
    <t>훈제오리(1kg,슬라이스,냉장, 국내산)</t>
  </si>
  <si>
    <t>저지방우유</t>
  </si>
  <si>
    <t>유제품</t>
  </si>
  <si>
    <t>흰우유(200ml)</t>
  </si>
  <si>
    <t>윌( 150㎖, 냉장, 한국야구르트)</t>
  </si>
  <si>
    <t>야쿠르트</t>
  </si>
  <si>
    <t>불가리스</t>
  </si>
  <si>
    <t>요플레( 90g ,냉장 , 빙그레)</t>
  </si>
  <si>
    <t>고칼슘두유(200㎖, 냉장, 삼육)</t>
  </si>
  <si>
    <t>검은콩두유((200㎖, 냉장, 삼육))</t>
  </si>
  <si>
    <t>꽃소금(3kg, 해표)</t>
  </si>
  <si>
    <t>천일염(3kg, 해표)</t>
  </si>
  <si>
    <t>참기름</t>
  </si>
  <si>
    <t>참기름(1.8ℓ, 오뚜기, 실온)</t>
  </si>
  <si>
    <t>식용유</t>
  </si>
  <si>
    <t>식용유(18ℓ, 해표, 실온)</t>
  </si>
  <si>
    <t>결명자차</t>
  </si>
  <si>
    <t>보리차티백,동서,300G(10G*30EA)/PAC</t>
  </si>
  <si>
    <t>옥수수차</t>
  </si>
  <si>
    <t>보리차</t>
  </si>
  <si>
    <t>빵</t>
  </si>
  <si>
    <t>단팥빵</t>
  </si>
  <si>
    <t>들기름</t>
  </si>
  <si>
    <t>들기름((1.8ℓ, 오뚜기, 실온)</t>
  </si>
  <si>
    <t>기타식품류</t>
  </si>
  <si>
    <t>볶은통깨</t>
  </si>
  <si>
    <t>볶은통깨(1kg, 수입산)</t>
  </si>
  <si>
    <t>참깨가루</t>
  </si>
  <si>
    <t>참깨가루(1kg, 수입산)</t>
  </si>
  <si>
    <t>들깨가루</t>
  </si>
  <si>
    <t>들깨가루(1kg,  수입산),거피</t>
  </si>
  <si>
    <r>
      <t>썬업리치오렌지쥬스</t>
    </r>
    <r>
      <rPr>
        <sz val="11"/>
        <rFont val="Arial"/>
        <family val="2"/>
      </rPr>
      <t>,</t>
    </r>
    <r>
      <rPr>
        <sz val="11"/>
        <rFont val="돋움"/>
        <family val="3"/>
      </rPr>
      <t>매일</t>
    </r>
    <r>
      <rPr>
        <sz val="11"/>
        <rFont val="Arial"/>
        <family val="2"/>
      </rPr>
      <t>,230ML/EA</t>
    </r>
  </si>
  <si>
    <r>
      <t>제주감귤쥬스병</t>
    </r>
    <r>
      <rPr>
        <sz val="11"/>
        <rFont val="Arial"/>
        <family val="2"/>
      </rPr>
      <t>,</t>
    </r>
    <r>
      <rPr>
        <sz val="11"/>
        <rFont val="돋움"/>
        <family val="3"/>
      </rPr>
      <t>롯데</t>
    </r>
    <r>
      <rPr>
        <sz val="11"/>
        <rFont val="Arial"/>
        <family val="2"/>
      </rPr>
      <t>,180ML/EA,12EA/BOX</t>
    </r>
  </si>
  <si>
    <r>
      <t>사과주스병</t>
    </r>
    <r>
      <rPr>
        <sz val="11"/>
        <rFont val="Arial"/>
        <family val="2"/>
      </rPr>
      <t>,</t>
    </r>
    <r>
      <rPr>
        <sz val="11"/>
        <rFont val="돋움"/>
        <family val="3"/>
      </rPr>
      <t>자연은</t>
    </r>
    <r>
      <rPr>
        <sz val="11"/>
        <rFont val="Arial"/>
        <family val="2"/>
      </rPr>
      <t>,180ML/EA,24EA/BOX</t>
    </r>
  </si>
  <si>
    <r>
      <t>딸기랑야채</t>
    </r>
    <r>
      <rPr>
        <sz val="11"/>
        <rFont val="Arial"/>
        <family val="2"/>
      </rPr>
      <t>,</t>
    </r>
    <r>
      <rPr>
        <sz val="11"/>
        <rFont val="돋움"/>
        <family val="3"/>
      </rPr>
      <t>빙그레</t>
    </r>
    <r>
      <rPr>
        <sz val="11"/>
        <rFont val="Arial"/>
        <family val="2"/>
      </rPr>
      <t>,190ML/EA,D-2</t>
    </r>
  </si>
  <si>
    <t>육질이 부드럽고 잡내 없을 것/축산물등급판정서첨부</t>
  </si>
  <si>
    <t>메추리알 고유의 흰색인것, 이취가 없는것</t>
  </si>
  <si>
    <t>노른자위가 높이 솟아 있으며 흰자 위가 모아져 있음/축산물등급판정서첨부</t>
  </si>
  <si>
    <t>유통기한(24개월)내 제조일에 가까운것,오래 묵어 매운 맛과 짠맛이 없는 것, 빛깔에 물기가 마른 것</t>
  </si>
  <si>
    <t>낮은 온도로 인해 검은색으로 변하지 않은 것,신맛이 나지 않는 것,유통기한 확인</t>
  </si>
  <si>
    <t>포장의 훼손 확인, 유통기한 확인</t>
  </si>
  <si>
    <t>낮은 온도로 인해 검은색으로 변하지 않은 것, 신맛이 나지 않은것</t>
  </si>
  <si>
    <t>유통기한내(24개월) 제조일에 가까운것,포장양호</t>
  </si>
  <si>
    <t>유통기한 표시</t>
  </si>
  <si>
    <t>포장의 훼손 확인, 유통기한 표시</t>
  </si>
  <si>
    <t>포장의 훼손 확인, 유통기한 표시</t>
  </si>
  <si>
    <t>유통기한 표시</t>
  </si>
  <si>
    <t>몸통을 주 원료로 한 오징어, 유통기한 표시</t>
  </si>
  <si>
    <t>껍질이 얇으며 밝은 분홍색으로 살이 굵은 것, 유통기한 표시</t>
  </si>
  <si>
    <t>빛깔이 선명하면서 윤기가 나는것, 유통기한 표시</t>
  </si>
  <si>
    <t>포도주와 같이 맑고 붉은 빛을 띠고 냄새가 구수한 것, 유통기한 표시</t>
  </si>
  <si>
    <t>덩어리지지 않고 입자가 고르며 촉감이 매끈한 것</t>
  </si>
  <si>
    <t xml:space="preserve"> 흑후추 순도 100%</t>
  </si>
  <si>
    <t>겉포장 상태의 양호 ,유통기한을 표기</t>
  </si>
  <si>
    <t>겉포장 상태의 양호 ,유통기한을 표기</t>
  </si>
  <si>
    <t>제조일 및 유통기한 표시, 포장상태 깨끗</t>
  </si>
  <si>
    <t>유백색으로 독특한 향기 외에는 냄새가 나지 않는것,유통기한 ,밀봉상태 , 냉장 보관</t>
  </si>
  <si>
    <t xml:space="preserve"> 독특한 향기 외에는 냄새가 나지 않는것,유통기한 표시,밀봉상태 , 냉장 보관</t>
  </si>
  <si>
    <t>유통기한 표시, 냉장보관, 부풀거나 터지지 않아야 함</t>
  </si>
  <si>
    <t>유통기한내 최근제조, 포장상태 양호유통기한 준수</t>
  </si>
  <si>
    <t>국내산 꽃소금, 포장제품-유통기한 내의 것. 이물질 없고 깨끗한 것</t>
  </si>
  <si>
    <t>국내산, 천임열, 수분(%)이 적을수록 좋음, 입자가 일정한것</t>
  </si>
  <si>
    <t>대두(콩)100%, HACCP 인증제품, 통이 찌그러지 않음</t>
  </si>
  <si>
    <t>낟알이 잘고 길이가 짧은것,입자가 둥근 타원형으로 충실하며 균일하나 표피가 얇은 것</t>
  </si>
  <si>
    <t>참깨 특유의 향이 강한것</t>
  </si>
  <si>
    <t>엷은 회갈색의 고른 입자, 유분 함량이 높아 촉촉한 느낌이 있는 것</t>
  </si>
  <si>
    <t>들깨 특유의 향이 강한 것,유분 함량이 높아 촉촉한 느낌이 있는 것</t>
  </si>
  <si>
    <t>육질이 단단하고 광택이 있는것</t>
  </si>
  <si>
    <t xml:space="preserve">제조일 및 유통기한 표시, </t>
  </si>
  <si>
    <t>다진돼지고기</t>
  </si>
  <si>
    <t>오렌지,미국산,200G내외/EA,88과</t>
  </si>
  <si>
    <t>머스크메론,VIP용,국내산,1.6KG이상</t>
  </si>
  <si>
    <t>총각김치(한성)</t>
  </si>
  <si>
    <t>열무김치(한성)</t>
  </si>
  <si>
    <t>백김치(한성)</t>
  </si>
  <si>
    <t>건보리새우,중국산,500G/PAC,상</t>
  </si>
  <si>
    <t>마늘순대,돈육:국내산,병천아우내,1KG/PAC,D-2</t>
  </si>
  <si>
    <t>옥수수차티백,동서,300G(10G*30EA)/PAC</t>
  </si>
  <si>
    <t>결명자차티백,동서,300G(10G*30EA)/PAC</t>
  </si>
  <si>
    <t>오징어(채, 국내산)</t>
  </si>
  <si>
    <t>구매예정량</t>
  </si>
  <si>
    <t>산출식</t>
  </si>
  <si>
    <r>
      <rPr>
        <b/>
        <sz val="12"/>
        <color indexed="8"/>
        <rFont val="맑은 고딕"/>
        <family val="3"/>
      </rPr>
      <t>총액</t>
    </r>
    <r>
      <rPr>
        <b/>
        <sz val="10"/>
        <color indexed="8"/>
        <rFont val="맑은 고딕"/>
        <family val="3"/>
      </rPr>
      <t xml:space="preserve"> ( = 단가 X 구매예정량)</t>
    </r>
  </si>
  <si>
    <t>단가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</si>
</sst>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[$-412]AM/PM\ h:mm:ss"/>
    <numFmt numFmtId="183" formatCode="#,##0_ "/>
    <numFmt numFmtId="184" formatCode="#,##0_);[Red]\(#,##0\)"/>
    <numFmt numFmtId="185" formatCode="0.0%"/>
    <numFmt numFmtId="186" formatCode="0_);[Red]\(0\)"/>
  </numFmts>
  <fonts count="78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돋움"/>
      <family val="3"/>
    </font>
    <font>
      <sz val="10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name val="돋움"/>
      <family val="3"/>
    </font>
    <font>
      <b/>
      <sz val="15"/>
      <name val="돋움"/>
      <family val="3"/>
    </font>
    <font>
      <b/>
      <sz val="15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b/>
      <sz val="10"/>
      <name val="맑은 고딕"/>
      <family val="3"/>
    </font>
    <font>
      <sz val="10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sz val="8"/>
      <name val="맑은 고딕"/>
      <family val="3"/>
    </font>
    <font>
      <b/>
      <sz val="14"/>
      <name val="맑은 고딕"/>
      <family val="3"/>
    </font>
    <font>
      <sz val="9"/>
      <color indexed="8"/>
      <name val="맑은 고딕"/>
      <family val="3"/>
    </font>
    <font>
      <sz val="11"/>
      <name val="맑은 고딕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1"/>
      <color indexed="8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sz val="11"/>
      <name val="Calibri"/>
      <family val="3"/>
    </font>
    <font>
      <sz val="11"/>
      <name val="Cambria"/>
      <family val="3"/>
    </font>
    <font>
      <b/>
      <sz val="14"/>
      <name val="Calibri"/>
      <family val="3"/>
    </font>
    <font>
      <b/>
      <sz val="10"/>
      <color indexed="8"/>
      <name val="Calibri"/>
      <family val="3"/>
    </font>
    <font>
      <b/>
      <sz val="11"/>
      <color indexed="8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sz val="8"/>
      <color rgb="FF000000"/>
      <name val="Cambria"/>
      <family val="3"/>
    </font>
    <font>
      <sz val="8"/>
      <color rgb="FF000000"/>
      <name val="맑은 고딕"/>
      <family val="3"/>
    </font>
    <font>
      <sz val="8"/>
      <name val="Cambria"/>
      <family val="3"/>
    </font>
    <font>
      <sz val="9"/>
      <color rgb="FF000000"/>
      <name val="Cambria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/>
    </xf>
    <xf numFmtId="3" fontId="61" fillId="33" borderId="11" xfId="0" applyNumberFormat="1" applyFont="1" applyFill="1" applyBorder="1" applyAlignment="1">
      <alignment horizontal="center" vertical="center"/>
    </xf>
    <xf numFmtId="3" fontId="62" fillId="33" borderId="12" xfId="0" applyNumberFormat="1" applyFont="1" applyFill="1" applyBorder="1" applyAlignment="1">
      <alignment horizontal="center" vertical="center"/>
    </xf>
    <xf numFmtId="3" fontId="62" fillId="33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vertical="center"/>
    </xf>
    <xf numFmtId="176" fontId="64" fillId="0" borderId="11" xfId="0" applyNumberFormat="1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3" fontId="64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63" fillId="0" borderId="10" xfId="0" applyNumberFormat="1" applyFont="1" applyFill="1" applyBorder="1" applyAlignment="1">
      <alignment horizontal="left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top"/>
    </xf>
    <xf numFmtId="49" fontId="63" fillId="0" borderId="16" xfId="0" applyNumberFormat="1" applyFont="1" applyFill="1" applyBorder="1" applyAlignment="1">
      <alignment horizontal="center" vertical="top"/>
    </xf>
    <xf numFmtId="49" fontId="63" fillId="0" borderId="14" xfId="0" applyNumberFormat="1" applyFont="1" applyFill="1" applyBorder="1" applyAlignment="1">
      <alignment horizontal="center" vertical="top"/>
    </xf>
    <xf numFmtId="49" fontId="65" fillId="0" borderId="10" xfId="0" applyNumberFormat="1" applyFont="1" applyFill="1" applyBorder="1" applyAlignment="1">
      <alignment horizontal="left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shrinkToFit="1"/>
    </xf>
    <xf numFmtId="49" fontId="63" fillId="0" borderId="10" xfId="0" applyNumberFormat="1" applyFont="1" applyFill="1" applyBorder="1" applyAlignment="1">
      <alignment horizontal="center" vertical="center" shrinkToFit="1"/>
    </xf>
    <xf numFmtId="3" fontId="64" fillId="0" borderId="10" xfId="0" applyNumberFormat="1" applyFont="1" applyFill="1" applyBorder="1" applyAlignment="1">
      <alignment horizontal="center" vertical="center" wrapText="1"/>
    </xf>
    <xf numFmtId="3" fontId="64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49" fontId="63" fillId="0" borderId="18" xfId="0" applyNumberFormat="1" applyFont="1" applyFill="1" applyBorder="1" applyAlignment="1">
      <alignment horizontal="left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shrinkToFit="1"/>
    </xf>
    <xf numFmtId="49" fontId="63" fillId="0" borderId="16" xfId="0" applyNumberFormat="1" applyFont="1" applyFill="1" applyBorder="1" applyAlignment="1">
      <alignment horizontal="center" vertical="center" shrinkToFit="1"/>
    </xf>
    <xf numFmtId="49" fontId="63" fillId="0" borderId="14" xfId="0" applyNumberFormat="1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 shrinkToFit="1"/>
    </xf>
    <xf numFmtId="49" fontId="63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6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49" fontId="6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67" fillId="0" borderId="13" xfId="0" applyFont="1" applyFill="1" applyBorder="1" applyAlignment="1">
      <alignment horizontal="center" vertical="center" shrinkToFit="1"/>
    </xf>
    <xf numFmtId="0" fontId="67" fillId="0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9" fillId="34" borderId="19" xfId="0" applyFont="1" applyFill="1" applyBorder="1" applyAlignment="1">
      <alignment horizontal="center" vertical="center" wrapText="1"/>
    </xf>
    <xf numFmtId="0" fontId="69" fillId="34" borderId="20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69" fillId="34" borderId="21" xfId="0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horizontal="center" vertical="center" wrapText="1"/>
    </xf>
    <xf numFmtId="0" fontId="71" fillId="5" borderId="23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vertical="center"/>
    </xf>
    <xf numFmtId="0" fontId="63" fillId="0" borderId="24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left" vertical="center"/>
    </xf>
    <xf numFmtId="0" fontId="73" fillId="0" borderId="27" xfId="0" applyFont="1" applyFill="1" applyBorder="1" applyAlignment="1">
      <alignment horizontal="left" vertical="center"/>
    </xf>
    <xf numFmtId="0" fontId="74" fillId="0" borderId="27" xfId="0" applyFont="1" applyFill="1" applyBorder="1" applyAlignment="1">
      <alignment horizontal="left" vertical="center"/>
    </xf>
    <xf numFmtId="0" fontId="73" fillId="0" borderId="27" xfId="0" applyFont="1" applyFill="1" applyBorder="1" applyAlignment="1">
      <alignment horizontal="justify" vertical="center"/>
    </xf>
    <xf numFmtId="0" fontId="72" fillId="0" borderId="27" xfId="0" applyFont="1" applyFill="1" applyBorder="1" applyAlignment="1">
      <alignment horizontal="left" vertical="center" wrapText="1"/>
    </xf>
    <xf numFmtId="0" fontId="75" fillId="0" borderId="27" xfId="0" applyFont="1" applyFill="1" applyBorder="1" applyAlignment="1">
      <alignment vertical="center"/>
    </xf>
    <xf numFmtId="0" fontId="72" fillId="0" borderId="27" xfId="0" applyFont="1" applyFill="1" applyBorder="1" applyAlignment="1">
      <alignment vertical="center" wrapText="1"/>
    </xf>
    <xf numFmtId="0" fontId="75" fillId="0" borderId="27" xfId="0" applyFont="1" applyFill="1" applyBorder="1" applyAlignment="1" applyProtection="1">
      <alignment horizontal="left" vertical="center" wrapText="1"/>
      <protection locked="0"/>
    </xf>
    <xf numFmtId="0" fontId="73" fillId="0" borderId="27" xfId="0" applyFont="1" applyFill="1" applyBorder="1" applyAlignment="1">
      <alignment vertical="center"/>
    </xf>
    <xf numFmtId="0" fontId="76" fillId="0" borderId="27" xfId="0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/>
    </xf>
    <xf numFmtId="0" fontId="6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Fill="1" applyBorder="1" applyAlignment="1">
      <alignment vertical="center"/>
    </xf>
    <xf numFmtId="176" fontId="64" fillId="0" borderId="30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3" fontId="64" fillId="0" borderId="18" xfId="0" applyNumberFormat="1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left" vertical="center"/>
    </xf>
  </cellXfs>
  <cellStyles count="4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Followed Hyperlink" xfId="47"/>
    <cellStyle name="요약" xfId="48"/>
    <cellStyle name="입력" xfId="49"/>
    <cellStyle name="제목" xfId="50"/>
    <cellStyle name="제목 1" xfId="51"/>
    <cellStyle name="제목 2" xfId="52"/>
    <cellStyle name="제목 3" xfId="53"/>
    <cellStyle name="제목 4" xfId="54"/>
    <cellStyle name="좋음" xfId="55"/>
    <cellStyle name="출력" xfId="56"/>
    <cellStyle name="Hyperlink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EEEE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tabSelected="1" zoomScalePageLayoutView="0" workbookViewId="0" topLeftCell="A1">
      <pane ySplit="3" topLeftCell="A165" activePane="bottomLeft" state="frozen"/>
      <selection pane="topLeft" activeCell="A1" sqref="A1"/>
      <selection pane="bottomLeft" activeCell="D177" sqref="D177"/>
    </sheetView>
  </sheetViews>
  <sheetFormatPr defaultColWidth="9.140625" defaultRowHeight="12.75"/>
  <cols>
    <col min="1" max="1" width="6.140625" style="1" customWidth="1"/>
    <col min="2" max="2" width="11.140625" style="2" customWidth="1"/>
    <col min="3" max="3" width="13.28125" style="2" customWidth="1"/>
    <col min="4" max="4" width="46.421875" style="3" customWidth="1"/>
    <col min="5" max="5" width="8.00390625" style="1" customWidth="1"/>
    <col min="6" max="6" width="13.00390625" style="1" customWidth="1"/>
    <col min="7" max="7" width="15.7109375" style="1" customWidth="1"/>
    <col min="8" max="8" width="1.7109375" style="1" hidden="1" customWidth="1"/>
    <col min="9" max="9" width="29.28125" style="1" customWidth="1"/>
    <col min="10" max="10" width="84.140625" style="1" customWidth="1"/>
    <col min="11" max="16384" width="9.140625" style="1" customWidth="1"/>
  </cols>
  <sheetData>
    <row r="1" spans="1:10" ht="35.25" customHeight="1" thickBot="1">
      <c r="A1" s="58" t="s">
        <v>191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customHeight="1" thickBot="1">
      <c r="A2" s="60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62" t="s">
        <v>501</v>
      </c>
      <c r="G2" s="63" t="s">
        <v>498</v>
      </c>
      <c r="H2" s="64" t="s">
        <v>499</v>
      </c>
      <c r="I2" s="65" t="s">
        <v>500</v>
      </c>
      <c r="J2" s="66" t="s">
        <v>65</v>
      </c>
    </row>
    <row r="3" spans="1:10" ht="22.5" customHeight="1" thickBot="1" thickTop="1">
      <c r="A3" s="67"/>
      <c r="B3" s="4" t="s">
        <v>64</v>
      </c>
      <c r="C3" s="4"/>
      <c r="D3" s="5"/>
      <c r="E3" s="4"/>
      <c r="F3" s="8">
        <f>SUM(F4:F187)</f>
        <v>0</v>
      </c>
      <c r="G3" s="6"/>
      <c r="H3" s="6"/>
      <c r="I3" s="7">
        <f>SUM(I4:I187)</f>
        <v>0</v>
      </c>
      <c r="J3" s="68"/>
    </row>
    <row r="4" spans="1:10" s="14" customFormat="1" ht="18" customHeight="1" thickTop="1">
      <c r="A4" s="69">
        <v>1</v>
      </c>
      <c r="B4" s="17" t="s">
        <v>5</v>
      </c>
      <c r="C4" s="17" t="s">
        <v>6</v>
      </c>
      <c r="D4" s="9" t="s">
        <v>205</v>
      </c>
      <c r="E4" s="17" t="s">
        <v>7</v>
      </c>
      <c r="F4" s="10"/>
      <c r="G4" s="11">
        <v>300</v>
      </c>
      <c r="H4" s="12">
        <f>(((30*128)+(4.2*87)+(10.5*87))/20)*1.2</f>
        <v>307.13399999999996</v>
      </c>
      <c r="I4" s="13">
        <f>F4*G4</f>
        <v>0</v>
      </c>
      <c r="J4" s="70" t="s">
        <v>185</v>
      </c>
    </row>
    <row r="5" spans="1:10" s="14" customFormat="1" ht="18" customHeight="1">
      <c r="A5" s="71">
        <v>2</v>
      </c>
      <c r="B5" s="53" t="s">
        <v>206</v>
      </c>
      <c r="C5" s="16" t="s">
        <v>8</v>
      </c>
      <c r="D5" s="15" t="s">
        <v>207</v>
      </c>
      <c r="E5" s="16" t="s">
        <v>9</v>
      </c>
      <c r="F5" s="10"/>
      <c r="G5" s="11">
        <v>15</v>
      </c>
      <c r="H5" s="12">
        <f aca="true" t="shared" si="0" ref="H5:H14">((0.3*128)+(0.12*87)+(0.23*87))*1.2</f>
        <v>82.61999999999999</v>
      </c>
      <c r="I5" s="13">
        <f aca="true" t="shared" si="1" ref="I5:I66">F5*G5</f>
        <v>0</v>
      </c>
      <c r="J5" s="70" t="s">
        <v>111</v>
      </c>
    </row>
    <row r="6" spans="1:10" s="14" customFormat="1" ht="18" customHeight="1">
      <c r="A6" s="71">
        <v>3</v>
      </c>
      <c r="B6" s="53"/>
      <c r="C6" s="31" t="s">
        <v>10</v>
      </c>
      <c r="D6" s="15" t="s">
        <v>208</v>
      </c>
      <c r="E6" s="16" t="s">
        <v>9</v>
      </c>
      <c r="F6" s="10"/>
      <c r="G6" s="11">
        <v>10</v>
      </c>
      <c r="H6" s="12">
        <f t="shared" si="0"/>
        <v>82.61999999999999</v>
      </c>
      <c r="I6" s="13">
        <f t="shared" si="1"/>
        <v>0</v>
      </c>
      <c r="J6" s="70" t="s">
        <v>112</v>
      </c>
    </row>
    <row r="7" spans="1:10" s="14" customFormat="1" ht="18" customHeight="1">
      <c r="A7" s="69">
        <v>4</v>
      </c>
      <c r="B7" s="53"/>
      <c r="C7" s="31"/>
      <c r="D7" s="15" t="s">
        <v>209</v>
      </c>
      <c r="E7" s="16" t="s">
        <v>210</v>
      </c>
      <c r="F7" s="10"/>
      <c r="G7" s="11">
        <v>20</v>
      </c>
      <c r="H7" s="12">
        <f t="shared" si="0"/>
        <v>82.61999999999999</v>
      </c>
      <c r="I7" s="13">
        <f t="shared" si="1"/>
        <v>0</v>
      </c>
      <c r="J7" s="70" t="s">
        <v>113</v>
      </c>
    </row>
    <row r="8" spans="1:10" s="14" customFormat="1" ht="18" customHeight="1">
      <c r="A8" s="71">
        <v>5</v>
      </c>
      <c r="B8" s="53"/>
      <c r="C8" s="31"/>
      <c r="D8" s="15" t="s">
        <v>211</v>
      </c>
      <c r="E8" s="16" t="s">
        <v>9</v>
      </c>
      <c r="F8" s="10"/>
      <c r="G8" s="11">
        <v>50</v>
      </c>
      <c r="H8" s="12">
        <f t="shared" si="0"/>
        <v>82.61999999999999</v>
      </c>
      <c r="I8" s="13">
        <f t="shared" si="1"/>
        <v>0</v>
      </c>
      <c r="J8" s="70" t="s">
        <v>114</v>
      </c>
    </row>
    <row r="9" spans="1:10" s="14" customFormat="1" ht="18" customHeight="1">
      <c r="A9" s="71">
        <v>6</v>
      </c>
      <c r="B9" s="53"/>
      <c r="C9" s="31"/>
      <c r="D9" s="15" t="s">
        <v>212</v>
      </c>
      <c r="E9" s="16" t="s">
        <v>9</v>
      </c>
      <c r="F9" s="10"/>
      <c r="G9" s="11">
        <v>50</v>
      </c>
      <c r="H9" s="12">
        <f t="shared" si="0"/>
        <v>82.61999999999999</v>
      </c>
      <c r="I9" s="13">
        <f t="shared" si="1"/>
        <v>0</v>
      </c>
      <c r="J9" s="72" t="s">
        <v>115</v>
      </c>
    </row>
    <row r="10" spans="1:10" s="14" customFormat="1" ht="18" customHeight="1">
      <c r="A10" s="69">
        <v>7</v>
      </c>
      <c r="B10" s="53"/>
      <c r="C10" s="31"/>
      <c r="D10" s="15" t="s">
        <v>213</v>
      </c>
      <c r="E10" s="16" t="s">
        <v>9</v>
      </c>
      <c r="F10" s="10"/>
      <c r="G10" s="11">
        <v>50</v>
      </c>
      <c r="H10" s="12">
        <f t="shared" si="0"/>
        <v>82.61999999999999</v>
      </c>
      <c r="I10" s="13">
        <f t="shared" si="1"/>
        <v>0</v>
      </c>
      <c r="J10" s="72" t="s">
        <v>116</v>
      </c>
    </row>
    <row r="11" spans="1:10" s="14" customFormat="1" ht="18" customHeight="1">
      <c r="A11" s="71">
        <v>8</v>
      </c>
      <c r="B11" s="53"/>
      <c r="C11" s="31"/>
      <c r="D11" s="15" t="s">
        <v>214</v>
      </c>
      <c r="E11" s="16" t="s">
        <v>9</v>
      </c>
      <c r="F11" s="10"/>
      <c r="G11" s="11">
        <v>50</v>
      </c>
      <c r="H11" s="12">
        <f t="shared" si="0"/>
        <v>82.61999999999999</v>
      </c>
      <c r="I11" s="13">
        <f t="shared" si="1"/>
        <v>0</v>
      </c>
      <c r="J11" s="72" t="s">
        <v>117</v>
      </c>
    </row>
    <row r="12" spans="1:10" s="14" customFormat="1" ht="18" customHeight="1">
      <c r="A12" s="71">
        <v>9</v>
      </c>
      <c r="B12" s="53"/>
      <c r="C12" s="31"/>
      <c r="D12" s="15" t="s">
        <v>215</v>
      </c>
      <c r="E12" s="16" t="s">
        <v>9</v>
      </c>
      <c r="F12" s="10"/>
      <c r="G12" s="11">
        <v>50</v>
      </c>
      <c r="H12" s="12">
        <f t="shared" si="0"/>
        <v>82.61999999999999</v>
      </c>
      <c r="I12" s="13">
        <f t="shared" si="1"/>
        <v>0</v>
      </c>
      <c r="J12" s="72" t="s">
        <v>118</v>
      </c>
    </row>
    <row r="13" spans="1:10" s="14" customFormat="1" ht="18" customHeight="1">
      <c r="A13" s="69">
        <v>10</v>
      </c>
      <c r="B13" s="53"/>
      <c r="C13" s="31"/>
      <c r="D13" s="15" t="s">
        <v>216</v>
      </c>
      <c r="E13" s="16" t="s">
        <v>9</v>
      </c>
      <c r="F13" s="10"/>
      <c r="G13" s="11">
        <v>20</v>
      </c>
      <c r="H13" s="12">
        <f t="shared" si="0"/>
        <v>82.61999999999999</v>
      </c>
      <c r="I13" s="13">
        <f t="shared" si="1"/>
        <v>0</v>
      </c>
      <c r="J13" s="72" t="s">
        <v>119</v>
      </c>
    </row>
    <row r="14" spans="1:10" s="14" customFormat="1" ht="18" customHeight="1">
      <c r="A14" s="71">
        <v>11</v>
      </c>
      <c r="B14" s="53"/>
      <c r="C14" s="31"/>
      <c r="D14" s="15" t="s">
        <v>217</v>
      </c>
      <c r="E14" s="16" t="s">
        <v>9</v>
      </c>
      <c r="F14" s="10"/>
      <c r="G14" s="11">
        <v>50</v>
      </c>
      <c r="H14" s="12">
        <f t="shared" si="0"/>
        <v>82.61999999999999</v>
      </c>
      <c r="I14" s="13">
        <f t="shared" si="1"/>
        <v>0</v>
      </c>
      <c r="J14" s="72" t="s">
        <v>120</v>
      </c>
    </row>
    <row r="15" spans="1:10" s="14" customFormat="1" ht="18" customHeight="1">
      <c r="A15" s="71">
        <v>12</v>
      </c>
      <c r="B15" s="32" t="s">
        <v>11</v>
      </c>
      <c r="C15" s="32" t="s">
        <v>218</v>
      </c>
      <c r="D15" s="15" t="s">
        <v>219</v>
      </c>
      <c r="E15" s="16" t="s">
        <v>220</v>
      </c>
      <c r="F15" s="10"/>
      <c r="G15" s="11">
        <v>50</v>
      </c>
      <c r="H15" s="12">
        <f>0.06*230*5*3</f>
        <v>207</v>
      </c>
      <c r="I15" s="13">
        <f t="shared" si="1"/>
        <v>0</v>
      </c>
      <c r="J15" s="70" t="s">
        <v>121</v>
      </c>
    </row>
    <row r="16" spans="1:10" s="14" customFormat="1" ht="18" customHeight="1">
      <c r="A16" s="69">
        <v>13</v>
      </c>
      <c r="B16" s="33"/>
      <c r="C16" s="33"/>
      <c r="D16" s="15" t="s">
        <v>221</v>
      </c>
      <c r="E16" s="16" t="s">
        <v>220</v>
      </c>
      <c r="F16" s="10"/>
      <c r="G16" s="11">
        <v>100</v>
      </c>
      <c r="H16" s="12">
        <f>0.15*230*1*3</f>
        <v>103.5</v>
      </c>
      <c r="I16" s="13">
        <f t="shared" si="1"/>
        <v>0</v>
      </c>
      <c r="J16" s="70" t="s">
        <v>122</v>
      </c>
    </row>
    <row r="17" spans="1:10" s="14" customFormat="1" ht="18" customHeight="1">
      <c r="A17" s="71">
        <v>14</v>
      </c>
      <c r="B17" s="33"/>
      <c r="C17" s="33"/>
      <c r="D17" s="15" t="s">
        <v>222</v>
      </c>
      <c r="E17" s="16" t="s">
        <v>220</v>
      </c>
      <c r="F17" s="10"/>
      <c r="G17" s="11">
        <v>100</v>
      </c>
      <c r="H17" s="12">
        <f>230/61*1*3</f>
        <v>11.311475409836067</v>
      </c>
      <c r="I17" s="13">
        <f t="shared" si="1"/>
        <v>0</v>
      </c>
      <c r="J17" s="70" t="s">
        <v>123</v>
      </c>
    </row>
    <row r="18" spans="1:10" s="14" customFormat="1" ht="18" customHeight="1">
      <c r="A18" s="71">
        <v>15</v>
      </c>
      <c r="B18" s="33"/>
      <c r="C18" s="33"/>
      <c r="D18" s="15" t="s">
        <v>223</v>
      </c>
      <c r="E18" s="16" t="s">
        <v>220</v>
      </c>
      <c r="F18" s="10"/>
      <c r="G18" s="11">
        <v>100</v>
      </c>
      <c r="H18" s="12">
        <f>230/15*2*3</f>
        <v>92</v>
      </c>
      <c r="I18" s="13">
        <f t="shared" si="1"/>
        <v>0</v>
      </c>
      <c r="J18" s="70" t="s">
        <v>102</v>
      </c>
    </row>
    <row r="19" spans="1:10" s="14" customFormat="1" ht="18" customHeight="1">
      <c r="A19" s="69">
        <v>16</v>
      </c>
      <c r="B19" s="34"/>
      <c r="C19" s="34"/>
      <c r="D19" s="15" t="s">
        <v>224</v>
      </c>
      <c r="E19" s="16" t="s">
        <v>220</v>
      </c>
      <c r="F19" s="10"/>
      <c r="G19" s="11">
        <f>ROUNDUP(H19,0)</f>
        <v>33</v>
      </c>
      <c r="H19" s="12">
        <f>230/21*1*3</f>
        <v>32.85714285714286</v>
      </c>
      <c r="I19" s="13">
        <f t="shared" si="1"/>
        <v>0</v>
      </c>
      <c r="J19" s="70" t="s">
        <v>124</v>
      </c>
    </row>
    <row r="20" spans="1:10" s="14" customFormat="1" ht="18" customHeight="1">
      <c r="A20" s="71">
        <v>17</v>
      </c>
      <c r="B20" s="40" t="s">
        <v>225</v>
      </c>
      <c r="C20" s="16" t="s">
        <v>226</v>
      </c>
      <c r="D20" s="15" t="s">
        <v>227</v>
      </c>
      <c r="E20" s="16" t="s">
        <v>12</v>
      </c>
      <c r="F20" s="10"/>
      <c r="G20" s="11">
        <v>15</v>
      </c>
      <c r="H20" s="12">
        <f>230*1*3</f>
        <v>690</v>
      </c>
      <c r="I20" s="13">
        <f t="shared" si="1"/>
        <v>0</v>
      </c>
      <c r="J20" s="70" t="s">
        <v>69</v>
      </c>
    </row>
    <row r="21" spans="1:10" s="14" customFormat="1" ht="18" customHeight="1">
      <c r="A21" s="71">
        <v>18</v>
      </c>
      <c r="B21" s="41"/>
      <c r="C21" s="16" t="s">
        <v>13</v>
      </c>
      <c r="D21" s="15" t="s">
        <v>228</v>
      </c>
      <c r="E21" s="16" t="s">
        <v>12</v>
      </c>
      <c r="F21" s="10"/>
      <c r="G21" s="11">
        <v>15</v>
      </c>
      <c r="H21" s="12">
        <f>230*1*3/5</f>
        <v>138</v>
      </c>
      <c r="I21" s="13">
        <f t="shared" si="1"/>
        <v>0</v>
      </c>
      <c r="J21" s="70" t="s">
        <v>125</v>
      </c>
    </row>
    <row r="22" spans="1:10" s="14" customFormat="1" ht="18" customHeight="1">
      <c r="A22" s="69">
        <v>19</v>
      </c>
      <c r="B22" s="41"/>
      <c r="C22" s="16" t="s">
        <v>229</v>
      </c>
      <c r="D22" s="15" t="s">
        <v>230</v>
      </c>
      <c r="E22" s="16" t="s">
        <v>231</v>
      </c>
      <c r="F22" s="10"/>
      <c r="G22" s="11">
        <v>15</v>
      </c>
      <c r="H22" s="12">
        <f>230*1*3</f>
        <v>690</v>
      </c>
      <c r="I22" s="13">
        <f t="shared" si="1"/>
        <v>0</v>
      </c>
      <c r="J22" s="70" t="s">
        <v>126</v>
      </c>
    </row>
    <row r="23" spans="1:10" s="14" customFormat="1" ht="18" customHeight="1">
      <c r="A23" s="71">
        <v>20</v>
      </c>
      <c r="B23" s="41"/>
      <c r="C23" s="16" t="s">
        <v>232</v>
      </c>
      <c r="D23" s="15" t="s">
        <v>488</v>
      </c>
      <c r="E23" s="16" t="s">
        <v>231</v>
      </c>
      <c r="F23" s="10"/>
      <c r="G23" s="11">
        <v>15</v>
      </c>
      <c r="H23" s="12">
        <f>0.03*230*7*3</f>
        <v>144.89999999999998</v>
      </c>
      <c r="I23" s="13">
        <f t="shared" si="1"/>
        <v>0</v>
      </c>
      <c r="J23" s="70" t="s">
        <v>127</v>
      </c>
    </row>
    <row r="24" spans="1:10" s="14" customFormat="1" ht="18" customHeight="1">
      <c r="A24" s="71">
        <v>21</v>
      </c>
      <c r="B24" s="41"/>
      <c r="C24" s="16" t="s">
        <v>233</v>
      </c>
      <c r="D24" s="15" t="s">
        <v>234</v>
      </c>
      <c r="E24" s="16" t="s">
        <v>231</v>
      </c>
      <c r="F24" s="10"/>
      <c r="G24" s="11">
        <v>15</v>
      </c>
      <c r="H24" s="12">
        <f>0.03*230*7*3</f>
        <v>144.89999999999998</v>
      </c>
      <c r="I24" s="13">
        <f t="shared" si="1"/>
        <v>0</v>
      </c>
      <c r="J24" s="70" t="s">
        <v>128</v>
      </c>
    </row>
    <row r="25" spans="1:10" s="14" customFormat="1" ht="18" customHeight="1">
      <c r="A25" s="69">
        <v>22</v>
      </c>
      <c r="B25" s="41"/>
      <c r="C25" s="16" t="s">
        <v>235</v>
      </c>
      <c r="D25" s="15" t="s">
        <v>195</v>
      </c>
      <c r="E25" s="16" t="s">
        <v>236</v>
      </c>
      <c r="F25" s="10"/>
      <c r="G25" s="11">
        <v>25</v>
      </c>
      <c r="H25" s="12">
        <f>0.04*230*9*3</f>
        <v>248.40000000000003</v>
      </c>
      <c r="I25" s="13">
        <f t="shared" si="1"/>
        <v>0</v>
      </c>
      <c r="J25" s="70" t="s">
        <v>129</v>
      </c>
    </row>
    <row r="26" spans="1:10" s="14" customFormat="1" ht="18" customHeight="1">
      <c r="A26" s="71">
        <v>23</v>
      </c>
      <c r="B26" s="41"/>
      <c r="C26" s="16" t="s">
        <v>192</v>
      </c>
      <c r="D26" s="15" t="s">
        <v>489</v>
      </c>
      <c r="E26" s="16" t="s">
        <v>236</v>
      </c>
      <c r="F26" s="10"/>
      <c r="G26" s="11">
        <v>50</v>
      </c>
      <c r="H26" s="12">
        <f>0.04*230*9*3</f>
        <v>248.40000000000003</v>
      </c>
      <c r="I26" s="13">
        <f t="shared" si="1"/>
        <v>0</v>
      </c>
      <c r="J26" s="73" t="s">
        <v>130</v>
      </c>
    </row>
    <row r="27" spans="1:10" s="14" customFormat="1" ht="18" customHeight="1">
      <c r="A27" s="71">
        <v>24</v>
      </c>
      <c r="B27" s="41"/>
      <c r="C27" s="16" t="s">
        <v>237</v>
      </c>
      <c r="D27" s="15" t="s">
        <v>196</v>
      </c>
      <c r="E27" s="16" t="s">
        <v>238</v>
      </c>
      <c r="F27" s="10"/>
      <c r="G27" s="11">
        <v>50</v>
      </c>
      <c r="H27" s="12">
        <f>0.02*230*7*3</f>
        <v>96.60000000000001</v>
      </c>
      <c r="I27" s="13">
        <f t="shared" si="1"/>
        <v>0</v>
      </c>
      <c r="J27" s="73" t="s">
        <v>485</v>
      </c>
    </row>
    <row r="28" spans="1:10" s="14" customFormat="1" ht="18" customHeight="1">
      <c r="A28" s="69">
        <v>25</v>
      </c>
      <c r="B28" s="54" t="s">
        <v>240</v>
      </c>
      <c r="C28" s="40" t="s">
        <v>241</v>
      </c>
      <c r="D28" s="15" t="s">
        <v>242</v>
      </c>
      <c r="E28" s="16" t="s">
        <v>231</v>
      </c>
      <c r="F28" s="10"/>
      <c r="G28" s="11">
        <v>20</v>
      </c>
      <c r="H28" s="12">
        <f>0.03*230*3*3</f>
        <v>62.099999999999994</v>
      </c>
      <c r="I28" s="13">
        <f t="shared" si="1"/>
        <v>0</v>
      </c>
      <c r="J28" s="74" t="s">
        <v>131</v>
      </c>
    </row>
    <row r="29" spans="1:10" s="14" customFormat="1" ht="18" customHeight="1">
      <c r="A29" s="71">
        <v>26</v>
      </c>
      <c r="B29" s="41"/>
      <c r="C29" s="41"/>
      <c r="D29" s="15" t="s">
        <v>243</v>
      </c>
      <c r="E29" s="16" t="s">
        <v>220</v>
      </c>
      <c r="F29" s="10"/>
      <c r="G29" s="11">
        <v>20</v>
      </c>
      <c r="H29" s="12">
        <f>0.03*230*1*3</f>
        <v>20.7</v>
      </c>
      <c r="I29" s="13">
        <f t="shared" si="1"/>
        <v>0</v>
      </c>
      <c r="J29" s="70" t="s">
        <v>132</v>
      </c>
    </row>
    <row r="30" spans="1:10" s="14" customFormat="1" ht="18" customHeight="1">
      <c r="A30" s="71">
        <v>27</v>
      </c>
      <c r="B30" s="31" t="s">
        <v>15</v>
      </c>
      <c r="C30" s="40" t="s">
        <v>244</v>
      </c>
      <c r="D30" s="15" t="s">
        <v>16</v>
      </c>
      <c r="E30" s="16" t="s">
        <v>220</v>
      </c>
      <c r="F30" s="10"/>
      <c r="G30" s="11">
        <v>80</v>
      </c>
      <c r="H30" s="12">
        <f>0.03*230*1*3</f>
        <v>20.7</v>
      </c>
      <c r="I30" s="13">
        <f t="shared" si="1"/>
        <v>0</v>
      </c>
      <c r="J30" s="70" t="s">
        <v>133</v>
      </c>
    </row>
    <row r="31" spans="1:10" s="14" customFormat="1" ht="18" customHeight="1">
      <c r="A31" s="69">
        <v>28</v>
      </c>
      <c r="B31" s="31"/>
      <c r="C31" s="41"/>
      <c r="D31" s="15" t="s">
        <v>245</v>
      </c>
      <c r="E31" s="16" t="s">
        <v>220</v>
      </c>
      <c r="F31" s="10"/>
      <c r="G31" s="11">
        <v>80</v>
      </c>
      <c r="H31" s="12">
        <f>0.05*230*1*3</f>
        <v>34.5</v>
      </c>
      <c r="I31" s="13">
        <f t="shared" si="1"/>
        <v>0</v>
      </c>
      <c r="J31" s="70" t="s">
        <v>134</v>
      </c>
    </row>
    <row r="32" spans="1:10" s="14" customFormat="1" ht="18" customHeight="1">
      <c r="A32" s="71">
        <v>29</v>
      </c>
      <c r="B32" s="31"/>
      <c r="C32" s="40" t="s">
        <v>17</v>
      </c>
      <c r="D32" s="15" t="s">
        <v>18</v>
      </c>
      <c r="E32" s="16" t="s">
        <v>220</v>
      </c>
      <c r="F32" s="10"/>
      <c r="G32" s="11">
        <v>80</v>
      </c>
      <c r="H32" s="12">
        <f>0.01*230*1*3</f>
        <v>6.9</v>
      </c>
      <c r="I32" s="13">
        <f t="shared" si="1"/>
        <v>0</v>
      </c>
      <c r="J32" s="70" t="s">
        <v>135</v>
      </c>
    </row>
    <row r="33" spans="1:10" s="14" customFormat="1" ht="18" customHeight="1">
      <c r="A33" s="71">
        <v>30</v>
      </c>
      <c r="B33" s="31"/>
      <c r="C33" s="40"/>
      <c r="D33" s="15" t="s">
        <v>246</v>
      </c>
      <c r="E33" s="16" t="s">
        <v>220</v>
      </c>
      <c r="F33" s="10"/>
      <c r="G33" s="11">
        <f aca="true" t="shared" si="2" ref="G33:G40">ROUNDUP(H33,0)</f>
        <v>28</v>
      </c>
      <c r="H33" s="12">
        <f>0.02*230*2*3</f>
        <v>27.6</v>
      </c>
      <c r="I33" s="13">
        <f t="shared" si="1"/>
        <v>0</v>
      </c>
      <c r="J33" s="70" t="s">
        <v>136</v>
      </c>
    </row>
    <row r="34" spans="1:10" s="14" customFormat="1" ht="18" customHeight="1">
      <c r="A34" s="69">
        <v>31</v>
      </c>
      <c r="B34" s="31"/>
      <c r="C34" s="16" t="s">
        <v>19</v>
      </c>
      <c r="D34" s="15" t="s">
        <v>20</v>
      </c>
      <c r="E34" s="16" t="s">
        <v>220</v>
      </c>
      <c r="F34" s="10"/>
      <c r="G34" s="11">
        <f t="shared" si="2"/>
        <v>83</v>
      </c>
      <c r="H34" s="12">
        <f>0.04*230*3*3</f>
        <v>82.80000000000001</v>
      </c>
      <c r="I34" s="13">
        <f t="shared" si="1"/>
        <v>0</v>
      </c>
      <c r="J34" s="70" t="s">
        <v>137</v>
      </c>
    </row>
    <row r="35" spans="1:10" s="14" customFormat="1" ht="18" customHeight="1">
      <c r="A35" s="71">
        <v>32</v>
      </c>
      <c r="B35" s="19"/>
      <c r="C35" s="16" t="s">
        <v>21</v>
      </c>
      <c r="D35" s="15" t="s">
        <v>22</v>
      </c>
      <c r="E35" s="16" t="s">
        <v>220</v>
      </c>
      <c r="F35" s="10"/>
      <c r="G35" s="11">
        <v>50</v>
      </c>
      <c r="H35" s="12">
        <f>0.04*230*3*3</f>
        <v>82.80000000000001</v>
      </c>
      <c r="I35" s="13">
        <f t="shared" si="1"/>
        <v>0</v>
      </c>
      <c r="J35" s="70" t="s">
        <v>137</v>
      </c>
    </row>
    <row r="36" spans="1:10" s="14" customFormat="1" ht="18" customHeight="1">
      <c r="A36" s="71">
        <v>33</v>
      </c>
      <c r="B36" s="20"/>
      <c r="C36" s="16" t="s">
        <v>247</v>
      </c>
      <c r="D36" s="15" t="s">
        <v>248</v>
      </c>
      <c r="E36" s="16" t="s">
        <v>220</v>
      </c>
      <c r="F36" s="10"/>
      <c r="G36" s="11">
        <v>50</v>
      </c>
      <c r="H36" s="12">
        <f>0.04*230*3*3</f>
        <v>82.80000000000001</v>
      </c>
      <c r="I36" s="13">
        <f t="shared" si="1"/>
        <v>0</v>
      </c>
      <c r="J36" s="70" t="s">
        <v>138</v>
      </c>
    </row>
    <row r="37" spans="1:10" s="14" customFormat="1" ht="18" customHeight="1">
      <c r="A37" s="69">
        <v>34</v>
      </c>
      <c r="B37" s="20"/>
      <c r="C37" s="16" t="s">
        <v>249</v>
      </c>
      <c r="D37" s="15" t="s">
        <v>250</v>
      </c>
      <c r="E37" s="16" t="s">
        <v>220</v>
      </c>
      <c r="F37" s="10"/>
      <c r="G37" s="11">
        <v>50</v>
      </c>
      <c r="H37" s="12">
        <f>0.04*230*3*3</f>
        <v>82.80000000000001</v>
      </c>
      <c r="I37" s="13">
        <f t="shared" si="1"/>
        <v>0</v>
      </c>
      <c r="J37" s="70" t="s">
        <v>139</v>
      </c>
    </row>
    <row r="38" spans="1:10" s="14" customFormat="1" ht="18" customHeight="1">
      <c r="A38" s="71">
        <v>35</v>
      </c>
      <c r="B38" s="20" t="s">
        <v>251</v>
      </c>
      <c r="C38" s="16" t="s">
        <v>23</v>
      </c>
      <c r="D38" s="15" t="s">
        <v>24</v>
      </c>
      <c r="E38" s="16" t="s">
        <v>220</v>
      </c>
      <c r="F38" s="10"/>
      <c r="G38" s="11">
        <v>110</v>
      </c>
      <c r="H38" s="12">
        <f>0.06*230*3*3</f>
        <v>124.19999999999999</v>
      </c>
      <c r="I38" s="13">
        <f t="shared" si="1"/>
        <v>0</v>
      </c>
      <c r="J38" s="70" t="s">
        <v>140</v>
      </c>
    </row>
    <row r="39" spans="1:10" s="14" customFormat="1" ht="18" customHeight="1">
      <c r="A39" s="71">
        <v>36</v>
      </c>
      <c r="B39" s="20"/>
      <c r="C39" s="16" t="s">
        <v>25</v>
      </c>
      <c r="D39" s="15" t="s">
        <v>26</v>
      </c>
      <c r="E39" s="16" t="s">
        <v>220</v>
      </c>
      <c r="F39" s="10"/>
      <c r="G39" s="11">
        <f t="shared" si="2"/>
        <v>83</v>
      </c>
      <c r="H39" s="12">
        <f>0.04*230*3*3</f>
        <v>82.80000000000001</v>
      </c>
      <c r="I39" s="13">
        <f t="shared" si="1"/>
        <v>0</v>
      </c>
      <c r="J39" s="70" t="s">
        <v>141</v>
      </c>
    </row>
    <row r="40" spans="1:10" s="14" customFormat="1" ht="18" customHeight="1">
      <c r="A40" s="69">
        <v>37</v>
      </c>
      <c r="B40" s="20"/>
      <c r="C40" s="16" t="s">
        <v>27</v>
      </c>
      <c r="D40" s="15" t="s">
        <v>252</v>
      </c>
      <c r="E40" s="16" t="s">
        <v>220</v>
      </c>
      <c r="F40" s="10"/>
      <c r="G40" s="11">
        <f t="shared" si="2"/>
        <v>83</v>
      </c>
      <c r="H40" s="12">
        <f>0.04*230*3*3</f>
        <v>82.80000000000001</v>
      </c>
      <c r="I40" s="13">
        <f t="shared" si="1"/>
        <v>0</v>
      </c>
      <c r="J40" s="70" t="s">
        <v>142</v>
      </c>
    </row>
    <row r="41" spans="1:10" s="14" customFormat="1" ht="18" customHeight="1">
      <c r="A41" s="71">
        <v>38</v>
      </c>
      <c r="B41" s="20"/>
      <c r="C41" s="16" t="s">
        <v>28</v>
      </c>
      <c r="D41" s="15" t="s">
        <v>253</v>
      </c>
      <c r="E41" s="16" t="s">
        <v>220</v>
      </c>
      <c r="F41" s="10"/>
      <c r="G41" s="11">
        <v>50</v>
      </c>
      <c r="H41" s="12">
        <f>0.04*230*3*3</f>
        <v>82.80000000000001</v>
      </c>
      <c r="I41" s="13">
        <f t="shared" si="1"/>
        <v>0</v>
      </c>
      <c r="J41" s="73" t="s">
        <v>184</v>
      </c>
    </row>
    <row r="42" spans="1:10" s="14" customFormat="1" ht="18" customHeight="1">
      <c r="A42" s="71">
        <v>39</v>
      </c>
      <c r="B42" s="21"/>
      <c r="C42" s="16" t="s">
        <v>29</v>
      </c>
      <c r="D42" s="15" t="s">
        <v>30</v>
      </c>
      <c r="E42" s="16" t="s">
        <v>220</v>
      </c>
      <c r="F42" s="10"/>
      <c r="G42" s="11">
        <v>20</v>
      </c>
      <c r="H42" s="12"/>
      <c r="I42" s="13">
        <f t="shared" si="1"/>
        <v>0</v>
      </c>
      <c r="J42" s="72" t="s">
        <v>143</v>
      </c>
    </row>
    <row r="43" spans="1:10" s="14" customFormat="1" ht="18" customHeight="1">
      <c r="A43" s="69">
        <v>40</v>
      </c>
      <c r="B43" s="20"/>
      <c r="C43" s="31" t="s">
        <v>31</v>
      </c>
      <c r="D43" s="15" t="s">
        <v>254</v>
      </c>
      <c r="E43" s="16" t="s">
        <v>220</v>
      </c>
      <c r="F43" s="10"/>
      <c r="G43" s="11">
        <v>20</v>
      </c>
      <c r="H43" s="12"/>
      <c r="I43" s="13">
        <f t="shared" si="1"/>
        <v>0</v>
      </c>
      <c r="J43" s="72" t="s">
        <v>144</v>
      </c>
    </row>
    <row r="44" spans="1:10" s="14" customFormat="1" ht="18" customHeight="1">
      <c r="A44" s="71">
        <v>41</v>
      </c>
      <c r="B44" s="20"/>
      <c r="C44" s="31"/>
      <c r="D44" s="15" t="s">
        <v>32</v>
      </c>
      <c r="E44" s="16" t="s">
        <v>220</v>
      </c>
      <c r="F44" s="10"/>
      <c r="G44" s="11">
        <v>10</v>
      </c>
      <c r="H44" s="12"/>
      <c r="I44" s="13">
        <f t="shared" si="1"/>
        <v>0</v>
      </c>
      <c r="J44" s="72" t="s">
        <v>145</v>
      </c>
    </row>
    <row r="45" spans="1:10" s="14" customFormat="1" ht="18" customHeight="1">
      <c r="A45" s="71">
        <v>42</v>
      </c>
      <c r="B45" s="20"/>
      <c r="C45" s="16" t="s">
        <v>33</v>
      </c>
      <c r="D45" s="15" t="s">
        <v>34</v>
      </c>
      <c r="E45" s="16" t="s">
        <v>220</v>
      </c>
      <c r="F45" s="10"/>
      <c r="G45" s="11">
        <v>60</v>
      </c>
      <c r="H45" s="12"/>
      <c r="I45" s="13">
        <f t="shared" si="1"/>
        <v>0</v>
      </c>
      <c r="J45" s="72" t="s">
        <v>145</v>
      </c>
    </row>
    <row r="46" spans="1:10" s="14" customFormat="1" ht="18" customHeight="1">
      <c r="A46" s="69">
        <v>43</v>
      </c>
      <c r="B46" s="20" t="s">
        <v>251</v>
      </c>
      <c r="C46" s="16" t="s">
        <v>35</v>
      </c>
      <c r="D46" s="15" t="s">
        <v>255</v>
      </c>
      <c r="E46" s="16" t="s">
        <v>220</v>
      </c>
      <c r="F46" s="10"/>
      <c r="G46" s="11">
        <v>60</v>
      </c>
      <c r="H46" s="12"/>
      <c r="I46" s="13">
        <f t="shared" si="1"/>
        <v>0</v>
      </c>
      <c r="J46" s="72" t="s">
        <v>146</v>
      </c>
    </row>
    <row r="47" spans="1:10" s="14" customFormat="1" ht="18" customHeight="1">
      <c r="A47" s="71">
        <v>44</v>
      </c>
      <c r="B47" s="20"/>
      <c r="C47" s="16" t="s">
        <v>36</v>
      </c>
      <c r="D47" s="15" t="s">
        <v>256</v>
      </c>
      <c r="E47" s="16" t="s">
        <v>220</v>
      </c>
      <c r="F47" s="10"/>
      <c r="G47" s="11">
        <v>60</v>
      </c>
      <c r="H47" s="12"/>
      <c r="I47" s="13">
        <f t="shared" si="1"/>
        <v>0</v>
      </c>
      <c r="J47" s="72" t="s">
        <v>146</v>
      </c>
    </row>
    <row r="48" spans="1:10" s="14" customFormat="1" ht="18" customHeight="1">
      <c r="A48" s="71">
        <v>45</v>
      </c>
      <c r="B48" s="20"/>
      <c r="C48" s="16" t="s">
        <v>257</v>
      </c>
      <c r="D48" s="15" t="s">
        <v>258</v>
      </c>
      <c r="E48" s="16" t="s">
        <v>220</v>
      </c>
      <c r="F48" s="10"/>
      <c r="G48" s="11">
        <v>250</v>
      </c>
      <c r="H48" s="12"/>
      <c r="I48" s="13">
        <f t="shared" si="1"/>
        <v>0</v>
      </c>
      <c r="J48" s="72" t="s">
        <v>147</v>
      </c>
    </row>
    <row r="49" spans="1:10" s="14" customFormat="1" ht="18" customHeight="1">
      <c r="A49" s="69">
        <v>46</v>
      </c>
      <c r="B49" s="20"/>
      <c r="C49" s="16" t="s">
        <v>259</v>
      </c>
      <c r="D49" s="15" t="s">
        <v>260</v>
      </c>
      <c r="E49" s="16" t="s">
        <v>220</v>
      </c>
      <c r="F49" s="10"/>
      <c r="G49" s="11">
        <v>250</v>
      </c>
      <c r="H49" s="12"/>
      <c r="I49" s="13">
        <f t="shared" si="1"/>
        <v>0</v>
      </c>
      <c r="J49" s="72" t="s">
        <v>148</v>
      </c>
    </row>
    <row r="50" spans="1:10" s="14" customFormat="1" ht="18" customHeight="1">
      <c r="A50" s="71">
        <v>47</v>
      </c>
      <c r="B50" s="21"/>
      <c r="C50" s="16" t="s">
        <v>261</v>
      </c>
      <c r="D50" s="15" t="s">
        <v>262</v>
      </c>
      <c r="E50" s="16" t="s">
        <v>220</v>
      </c>
      <c r="F50" s="10"/>
      <c r="G50" s="11">
        <v>150</v>
      </c>
      <c r="H50" s="12"/>
      <c r="I50" s="13">
        <f t="shared" si="1"/>
        <v>0</v>
      </c>
      <c r="J50" s="72" t="s">
        <v>149</v>
      </c>
    </row>
    <row r="51" spans="1:10" s="14" customFormat="1" ht="18" customHeight="1">
      <c r="A51" s="71">
        <v>48</v>
      </c>
      <c r="B51" s="31" t="s">
        <v>37</v>
      </c>
      <c r="C51" s="16" t="s">
        <v>38</v>
      </c>
      <c r="D51" s="15" t="s">
        <v>263</v>
      </c>
      <c r="E51" s="16" t="s">
        <v>220</v>
      </c>
      <c r="F51" s="10"/>
      <c r="G51" s="11">
        <v>200</v>
      </c>
      <c r="H51" s="12">
        <f>0.02*230*3*3</f>
        <v>41.400000000000006</v>
      </c>
      <c r="I51" s="13">
        <f t="shared" si="1"/>
        <v>0</v>
      </c>
      <c r="J51" s="72" t="s">
        <v>150</v>
      </c>
    </row>
    <row r="52" spans="1:10" s="14" customFormat="1" ht="18" customHeight="1">
      <c r="A52" s="69">
        <v>49</v>
      </c>
      <c r="B52" s="31"/>
      <c r="C52" s="53" t="s">
        <v>264</v>
      </c>
      <c r="D52" s="15" t="s">
        <v>265</v>
      </c>
      <c r="E52" s="16" t="s">
        <v>220</v>
      </c>
      <c r="F52" s="10"/>
      <c r="G52" s="11">
        <v>20</v>
      </c>
      <c r="H52" s="12"/>
      <c r="I52" s="13">
        <f t="shared" si="1"/>
        <v>0</v>
      </c>
      <c r="J52" s="72" t="s">
        <v>151</v>
      </c>
    </row>
    <row r="53" spans="1:10" s="14" customFormat="1" ht="18" customHeight="1">
      <c r="A53" s="71">
        <v>50</v>
      </c>
      <c r="B53" s="31"/>
      <c r="C53" s="53"/>
      <c r="D53" s="15" t="s">
        <v>266</v>
      </c>
      <c r="E53" s="16" t="s">
        <v>220</v>
      </c>
      <c r="F53" s="10"/>
      <c r="G53" s="11">
        <v>20</v>
      </c>
      <c r="H53" s="12">
        <f>0.01*230*1*3</f>
        <v>6.9</v>
      </c>
      <c r="I53" s="13">
        <f t="shared" si="1"/>
        <v>0</v>
      </c>
      <c r="J53" s="72" t="s">
        <v>152</v>
      </c>
    </row>
    <row r="54" spans="1:10" s="14" customFormat="1" ht="18" customHeight="1">
      <c r="A54" s="71">
        <v>51</v>
      </c>
      <c r="B54" s="31"/>
      <c r="C54" s="31" t="s">
        <v>267</v>
      </c>
      <c r="D54" s="15" t="s">
        <v>268</v>
      </c>
      <c r="E54" s="16" t="s">
        <v>220</v>
      </c>
      <c r="F54" s="10"/>
      <c r="G54" s="11">
        <v>50</v>
      </c>
      <c r="H54" s="12">
        <f>0.005*230*1*3</f>
        <v>3.45</v>
      </c>
      <c r="I54" s="13">
        <f t="shared" si="1"/>
        <v>0</v>
      </c>
      <c r="J54" s="72" t="s">
        <v>153</v>
      </c>
    </row>
    <row r="55" spans="1:10" s="14" customFormat="1" ht="18" customHeight="1">
      <c r="A55" s="69">
        <v>52</v>
      </c>
      <c r="B55" s="31"/>
      <c r="C55" s="31"/>
      <c r="D55" s="15" t="s">
        <v>269</v>
      </c>
      <c r="E55" s="16" t="s">
        <v>220</v>
      </c>
      <c r="F55" s="10"/>
      <c r="G55" s="11">
        <f>ROUNDUP(H55,0)</f>
        <v>14</v>
      </c>
      <c r="H55" s="12">
        <f>0.01*230*1*3/0.5</f>
        <v>13.8</v>
      </c>
      <c r="I55" s="13">
        <f t="shared" si="1"/>
        <v>0</v>
      </c>
      <c r="J55" s="75" t="s">
        <v>154</v>
      </c>
    </row>
    <row r="56" spans="1:10" s="14" customFormat="1" ht="18" customHeight="1">
      <c r="A56" s="71">
        <v>53</v>
      </c>
      <c r="B56" s="31"/>
      <c r="C56" s="31"/>
      <c r="D56" s="15" t="s">
        <v>39</v>
      </c>
      <c r="E56" s="16" t="s">
        <v>220</v>
      </c>
      <c r="F56" s="10"/>
      <c r="G56" s="11">
        <f>ROUNDUP(H56,0)</f>
        <v>42</v>
      </c>
      <c r="H56" s="12">
        <f>0.02*230*3*3</f>
        <v>41.400000000000006</v>
      </c>
      <c r="I56" s="13">
        <f t="shared" si="1"/>
        <v>0</v>
      </c>
      <c r="J56" s="72" t="s">
        <v>155</v>
      </c>
    </row>
    <row r="57" spans="1:10" s="14" customFormat="1" ht="18" customHeight="1">
      <c r="A57" s="71">
        <v>54</v>
      </c>
      <c r="B57" s="31"/>
      <c r="C57" s="31"/>
      <c r="D57" s="15" t="s">
        <v>270</v>
      </c>
      <c r="E57" s="16" t="s">
        <v>220</v>
      </c>
      <c r="F57" s="10"/>
      <c r="G57" s="11">
        <f>ROUNDUP(H57,0)</f>
        <v>42</v>
      </c>
      <c r="H57" s="12">
        <f>0.02*230*3*3</f>
        <v>41.400000000000006</v>
      </c>
      <c r="I57" s="13">
        <f t="shared" si="1"/>
        <v>0</v>
      </c>
      <c r="J57" s="72" t="s">
        <v>156</v>
      </c>
    </row>
    <row r="58" spans="1:10" s="14" customFormat="1" ht="16.5" customHeight="1">
      <c r="A58" s="69">
        <v>55</v>
      </c>
      <c r="B58" s="31"/>
      <c r="C58" s="40" t="s">
        <v>40</v>
      </c>
      <c r="D58" s="15" t="s">
        <v>271</v>
      </c>
      <c r="E58" s="16" t="s">
        <v>220</v>
      </c>
      <c r="F58" s="10"/>
      <c r="G58" s="11">
        <v>100</v>
      </c>
      <c r="H58" s="12">
        <f>0.02*230*9*3</f>
        <v>124.20000000000002</v>
      </c>
      <c r="I58" s="13">
        <f t="shared" si="1"/>
        <v>0</v>
      </c>
      <c r="J58" s="72" t="s">
        <v>157</v>
      </c>
    </row>
    <row r="59" spans="1:10" s="14" customFormat="1" ht="18" customHeight="1">
      <c r="A59" s="71">
        <v>56</v>
      </c>
      <c r="B59" s="31"/>
      <c r="C59" s="40"/>
      <c r="D59" s="15" t="s">
        <v>272</v>
      </c>
      <c r="E59" s="16" t="s">
        <v>220</v>
      </c>
      <c r="F59" s="10"/>
      <c r="G59" s="11">
        <v>20</v>
      </c>
      <c r="H59" s="12">
        <f>0.02*230*3*3</f>
        <v>41.400000000000006</v>
      </c>
      <c r="I59" s="13">
        <f t="shared" si="1"/>
        <v>0</v>
      </c>
      <c r="J59" s="72" t="s">
        <v>158</v>
      </c>
    </row>
    <row r="60" spans="1:10" s="14" customFormat="1" ht="18" customHeight="1">
      <c r="A60" s="71">
        <v>57</v>
      </c>
      <c r="B60" s="31"/>
      <c r="C60" s="16" t="s">
        <v>41</v>
      </c>
      <c r="D60" s="15" t="s">
        <v>273</v>
      </c>
      <c r="E60" s="16" t="s">
        <v>220</v>
      </c>
      <c r="F60" s="10"/>
      <c r="G60" s="11">
        <v>10</v>
      </c>
      <c r="H60" s="12">
        <f>0.02*230*3*3</f>
        <v>41.400000000000006</v>
      </c>
      <c r="I60" s="13">
        <f t="shared" si="1"/>
        <v>0</v>
      </c>
      <c r="J60" s="73" t="s">
        <v>159</v>
      </c>
    </row>
    <row r="61" spans="1:10" s="14" customFormat="1" ht="18" customHeight="1">
      <c r="A61" s="69">
        <v>58</v>
      </c>
      <c r="B61" s="32" t="s">
        <v>42</v>
      </c>
      <c r="C61" s="16" t="s">
        <v>43</v>
      </c>
      <c r="D61" s="15" t="s">
        <v>44</v>
      </c>
      <c r="E61" s="16" t="s">
        <v>220</v>
      </c>
      <c r="F61" s="10"/>
      <c r="G61" s="11">
        <v>50</v>
      </c>
      <c r="H61" s="12">
        <f>0.02*230*3*3</f>
        <v>41.400000000000006</v>
      </c>
      <c r="I61" s="13">
        <f t="shared" si="1"/>
        <v>0</v>
      </c>
      <c r="J61" s="72" t="s">
        <v>160</v>
      </c>
    </row>
    <row r="62" spans="1:10" s="14" customFormat="1" ht="18" customHeight="1">
      <c r="A62" s="71">
        <v>59</v>
      </c>
      <c r="B62" s="33"/>
      <c r="C62" s="16" t="s">
        <v>274</v>
      </c>
      <c r="D62" s="15" t="s">
        <v>275</v>
      </c>
      <c r="E62" s="16" t="s">
        <v>220</v>
      </c>
      <c r="F62" s="10"/>
      <c r="G62" s="11">
        <v>50</v>
      </c>
      <c r="H62" s="12">
        <f>0.02*230*3*3</f>
        <v>41.400000000000006</v>
      </c>
      <c r="I62" s="13">
        <f t="shared" si="1"/>
        <v>0</v>
      </c>
      <c r="J62" s="72" t="s">
        <v>161</v>
      </c>
    </row>
    <row r="63" spans="1:10" s="14" customFormat="1" ht="18" customHeight="1">
      <c r="A63" s="71">
        <v>60</v>
      </c>
      <c r="B63" s="33"/>
      <c r="C63" s="16" t="s">
        <v>276</v>
      </c>
      <c r="D63" s="15" t="s">
        <v>277</v>
      </c>
      <c r="E63" s="16" t="s">
        <v>220</v>
      </c>
      <c r="F63" s="10"/>
      <c r="G63" s="11">
        <v>50</v>
      </c>
      <c r="H63" s="12">
        <f>0.01*230*2*3</f>
        <v>13.8</v>
      </c>
      <c r="I63" s="13">
        <f t="shared" si="1"/>
        <v>0</v>
      </c>
      <c r="J63" s="72" t="s">
        <v>162</v>
      </c>
    </row>
    <row r="64" spans="1:10" s="14" customFormat="1" ht="18" customHeight="1">
      <c r="A64" s="69">
        <v>61</v>
      </c>
      <c r="B64" s="33"/>
      <c r="C64" s="16" t="s">
        <v>278</v>
      </c>
      <c r="D64" s="15" t="s">
        <v>279</v>
      </c>
      <c r="E64" s="16" t="s">
        <v>220</v>
      </c>
      <c r="F64" s="10"/>
      <c r="G64" s="11">
        <v>200</v>
      </c>
      <c r="H64" s="12">
        <f>0.01*230*2*3</f>
        <v>13.8</v>
      </c>
      <c r="I64" s="13">
        <f t="shared" si="1"/>
        <v>0</v>
      </c>
      <c r="J64" s="72" t="s">
        <v>163</v>
      </c>
    </row>
    <row r="65" spans="1:10" s="14" customFormat="1" ht="18" customHeight="1">
      <c r="A65" s="71">
        <v>62</v>
      </c>
      <c r="B65" s="33"/>
      <c r="C65" s="16" t="s">
        <v>280</v>
      </c>
      <c r="D65" s="15" t="s">
        <v>281</v>
      </c>
      <c r="E65" s="16" t="s">
        <v>220</v>
      </c>
      <c r="F65" s="10"/>
      <c r="G65" s="11">
        <v>60</v>
      </c>
      <c r="H65" s="12">
        <f>0.01*230*2*3</f>
        <v>13.8</v>
      </c>
      <c r="I65" s="13">
        <f t="shared" si="1"/>
        <v>0</v>
      </c>
      <c r="J65" s="72" t="s">
        <v>164</v>
      </c>
    </row>
    <row r="66" spans="1:10" s="14" customFormat="1" ht="18" customHeight="1">
      <c r="A66" s="71">
        <v>63</v>
      </c>
      <c r="B66" s="34"/>
      <c r="C66" s="16" t="s">
        <v>282</v>
      </c>
      <c r="D66" s="15" t="s">
        <v>283</v>
      </c>
      <c r="E66" s="16" t="s">
        <v>220</v>
      </c>
      <c r="F66" s="10"/>
      <c r="G66" s="11">
        <v>201</v>
      </c>
      <c r="H66" s="12">
        <f>0.01*230*2*3</f>
        <v>13.8</v>
      </c>
      <c r="I66" s="13">
        <f t="shared" si="1"/>
        <v>0</v>
      </c>
      <c r="J66" s="72" t="s">
        <v>165</v>
      </c>
    </row>
    <row r="67" spans="1:10" s="14" customFormat="1" ht="18" customHeight="1">
      <c r="A67" s="69">
        <v>64</v>
      </c>
      <c r="B67" s="36" t="s">
        <v>284</v>
      </c>
      <c r="C67" s="16" t="s">
        <v>285</v>
      </c>
      <c r="D67" s="15" t="s">
        <v>194</v>
      </c>
      <c r="E67" s="16" t="s">
        <v>220</v>
      </c>
      <c r="F67" s="10"/>
      <c r="G67" s="11">
        <v>100</v>
      </c>
      <c r="H67" s="12">
        <f>0.004*230*2*3</f>
        <v>5.5200000000000005</v>
      </c>
      <c r="I67" s="13">
        <f aca="true" t="shared" si="3" ref="I67:I130">F67*G67</f>
        <v>0</v>
      </c>
      <c r="J67" s="72" t="s">
        <v>76</v>
      </c>
    </row>
    <row r="68" spans="1:10" s="14" customFormat="1" ht="18" customHeight="1">
      <c r="A68" s="71">
        <v>65</v>
      </c>
      <c r="B68" s="37"/>
      <c r="C68" s="16" t="s">
        <v>286</v>
      </c>
      <c r="D68" s="15" t="s">
        <v>287</v>
      </c>
      <c r="E68" s="16" t="s">
        <v>220</v>
      </c>
      <c r="F68" s="10"/>
      <c r="G68" s="11">
        <v>50</v>
      </c>
      <c r="H68" s="12">
        <f>0.01*230*2*3</f>
        <v>13.8</v>
      </c>
      <c r="I68" s="13">
        <f t="shared" si="3"/>
        <v>0</v>
      </c>
      <c r="J68" s="72" t="s">
        <v>166</v>
      </c>
    </row>
    <row r="69" spans="1:10" s="14" customFormat="1" ht="18" customHeight="1">
      <c r="A69" s="71">
        <v>66</v>
      </c>
      <c r="B69" s="37"/>
      <c r="C69" s="16" t="s">
        <v>288</v>
      </c>
      <c r="D69" s="15" t="s">
        <v>289</v>
      </c>
      <c r="E69" s="16" t="s">
        <v>220</v>
      </c>
      <c r="F69" s="10"/>
      <c r="G69" s="11">
        <v>50</v>
      </c>
      <c r="H69" s="12">
        <f>0.01*230*2*3</f>
        <v>13.8</v>
      </c>
      <c r="I69" s="13">
        <f t="shared" si="3"/>
        <v>0</v>
      </c>
      <c r="J69" s="72" t="s">
        <v>77</v>
      </c>
    </row>
    <row r="70" spans="1:10" s="14" customFormat="1" ht="18" customHeight="1">
      <c r="A70" s="69">
        <v>67</v>
      </c>
      <c r="B70" s="31" t="s">
        <v>45</v>
      </c>
      <c r="C70" s="16" t="s">
        <v>46</v>
      </c>
      <c r="D70" s="15" t="s">
        <v>47</v>
      </c>
      <c r="E70" s="16" t="s">
        <v>220</v>
      </c>
      <c r="F70" s="10"/>
      <c r="G70" s="11">
        <v>50</v>
      </c>
      <c r="H70" s="12">
        <f>0.06*230*2*3</f>
        <v>82.8</v>
      </c>
      <c r="I70" s="13">
        <f t="shared" si="3"/>
        <v>0</v>
      </c>
      <c r="J70" s="72" t="s">
        <v>108</v>
      </c>
    </row>
    <row r="71" spans="1:10" s="14" customFormat="1" ht="18" customHeight="1">
      <c r="A71" s="71">
        <v>68</v>
      </c>
      <c r="B71" s="31"/>
      <c r="C71" s="16" t="s">
        <v>290</v>
      </c>
      <c r="D71" s="15" t="s">
        <v>291</v>
      </c>
      <c r="E71" s="16" t="s">
        <v>220</v>
      </c>
      <c r="F71" s="10"/>
      <c r="G71" s="11">
        <f>ROUNDUP(H71,0)</f>
        <v>28</v>
      </c>
      <c r="H71" s="12">
        <f>0.04*230*1*3</f>
        <v>27.6</v>
      </c>
      <c r="I71" s="13">
        <f t="shared" si="3"/>
        <v>0</v>
      </c>
      <c r="J71" s="72" t="s">
        <v>78</v>
      </c>
    </row>
    <row r="72" spans="1:10" s="14" customFormat="1" ht="18" customHeight="1">
      <c r="A72" s="71">
        <v>69</v>
      </c>
      <c r="B72" s="31"/>
      <c r="C72" s="16" t="s">
        <v>292</v>
      </c>
      <c r="D72" s="15" t="s">
        <v>293</v>
      </c>
      <c r="E72" s="16" t="s">
        <v>220</v>
      </c>
      <c r="F72" s="10"/>
      <c r="G72" s="11">
        <v>150</v>
      </c>
      <c r="H72" s="12"/>
      <c r="I72" s="13">
        <f t="shared" si="3"/>
        <v>0</v>
      </c>
      <c r="J72" s="72" t="s">
        <v>167</v>
      </c>
    </row>
    <row r="73" spans="1:10" s="14" customFormat="1" ht="18" customHeight="1">
      <c r="A73" s="69">
        <v>70</v>
      </c>
      <c r="B73" s="31"/>
      <c r="C73" s="16" t="s">
        <v>294</v>
      </c>
      <c r="D73" s="15" t="s">
        <v>295</v>
      </c>
      <c r="E73" s="16" t="s">
        <v>220</v>
      </c>
      <c r="F73" s="10"/>
      <c r="G73" s="11">
        <v>175</v>
      </c>
      <c r="H73" s="12"/>
      <c r="I73" s="13">
        <f t="shared" si="3"/>
        <v>0</v>
      </c>
      <c r="J73" s="72" t="s">
        <v>167</v>
      </c>
    </row>
    <row r="74" spans="1:10" s="14" customFormat="1" ht="18" customHeight="1">
      <c r="A74" s="71">
        <v>71</v>
      </c>
      <c r="B74" s="31"/>
      <c r="C74" s="16" t="s">
        <v>296</v>
      </c>
      <c r="D74" s="15" t="s">
        <v>297</v>
      </c>
      <c r="E74" s="16" t="s">
        <v>220</v>
      </c>
      <c r="F74" s="10"/>
      <c r="G74" s="11">
        <v>10</v>
      </c>
      <c r="H74" s="12"/>
      <c r="I74" s="13">
        <f t="shared" si="3"/>
        <v>0</v>
      </c>
      <c r="J74" s="72" t="s">
        <v>79</v>
      </c>
    </row>
    <row r="75" spans="1:10" s="14" customFormat="1" ht="18" customHeight="1">
      <c r="A75" s="71">
        <v>72</v>
      </c>
      <c r="B75" s="31"/>
      <c r="C75" s="16" t="s">
        <v>298</v>
      </c>
      <c r="D75" s="15" t="s">
        <v>299</v>
      </c>
      <c r="E75" s="16" t="s">
        <v>220</v>
      </c>
      <c r="F75" s="10"/>
      <c r="G75" s="11">
        <v>50</v>
      </c>
      <c r="H75" s="12"/>
      <c r="I75" s="13">
        <f t="shared" si="3"/>
        <v>0</v>
      </c>
      <c r="J75" s="72" t="s">
        <v>79</v>
      </c>
    </row>
    <row r="76" spans="1:10" s="14" customFormat="1" ht="18" customHeight="1">
      <c r="A76" s="69">
        <v>73</v>
      </c>
      <c r="B76" s="32" t="s">
        <v>48</v>
      </c>
      <c r="C76" s="16" t="s">
        <v>300</v>
      </c>
      <c r="D76" s="15" t="s">
        <v>301</v>
      </c>
      <c r="E76" s="16" t="s">
        <v>220</v>
      </c>
      <c r="F76" s="10"/>
      <c r="G76" s="11">
        <v>10</v>
      </c>
      <c r="H76" s="12">
        <f>0.02*230*5*3</f>
        <v>69.00000000000001</v>
      </c>
      <c r="I76" s="13">
        <f t="shared" si="3"/>
        <v>0</v>
      </c>
      <c r="J76" s="72" t="s">
        <v>80</v>
      </c>
    </row>
    <row r="77" spans="1:10" s="14" customFormat="1" ht="18" customHeight="1">
      <c r="A77" s="71">
        <v>74</v>
      </c>
      <c r="B77" s="34"/>
      <c r="C77" s="16" t="s">
        <v>49</v>
      </c>
      <c r="D77" s="15" t="s">
        <v>302</v>
      </c>
      <c r="E77" s="16" t="s">
        <v>220</v>
      </c>
      <c r="F77" s="10"/>
      <c r="G77" s="11">
        <v>5</v>
      </c>
      <c r="H77" s="12">
        <f>0.02*230*5*3</f>
        <v>69.00000000000001</v>
      </c>
      <c r="I77" s="13">
        <f t="shared" si="3"/>
        <v>0</v>
      </c>
      <c r="J77" s="72" t="s">
        <v>109</v>
      </c>
    </row>
    <row r="78" spans="1:10" s="14" customFormat="1" ht="18" customHeight="1">
      <c r="A78" s="71">
        <v>75</v>
      </c>
      <c r="B78" s="51" t="s">
        <v>303</v>
      </c>
      <c r="C78" s="36" t="s">
        <v>303</v>
      </c>
      <c r="D78" s="15" t="s">
        <v>66</v>
      </c>
      <c r="E78" s="16" t="s">
        <v>220</v>
      </c>
      <c r="F78" s="10"/>
      <c r="G78" s="11">
        <v>50</v>
      </c>
      <c r="H78" s="12">
        <f>0.04*230*5*3</f>
        <v>138.00000000000003</v>
      </c>
      <c r="I78" s="13">
        <f t="shared" si="3"/>
        <v>0</v>
      </c>
      <c r="J78" s="72" t="s">
        <v>168</v>
      </c>
    </row>
    <row r="79" spans="1:10" s="14" customFormat="1" ht="18" customHeight="1">
      <c r="A79" s="69">
        <v>76</v>
      </c>
      <c r="B79" s="52"/>
      <c r="C79" s="38"/>
      <c r="D79" s="15" t="s">
        <v>304</v>
      </c>
      <c r="E79" s="16" t="s">
        <v>220</v>
      </c>
      <c r="F79" s="10"/>
      <c r="G79" s="11">
        <v>50</v>
      </c>
      <c r="H79" s="12">
        <f>0.04*230*6*3</f>
        <v>165.60000000000002</v>
      </c>
      <c r="I79" s="13">
        <f t="shared" si="3"/>
        <v>0</v>
      </c>
      <c r="J79" s="72" t="s">
        <v>168</v>
      </c>
    </row>
    <row r="80" spans="1:10" s="14" customFormat="1" ht="18" customHeight="1">
      <c r="A80" s="71">
        <v>77</v>
      </c>
      <c r="B80" s="51" t="s">
        <v>305</v>
      </c>
      <c r="C80" s="31" t="s">
        <v>306</v>
      </c>
      <c r="D80" s="15" t="s">
        <v>307</v>
      </c>
      <c r="E80" s="16" t="s">
        <v>239</v>
      </c>
      <c r="F80" s="10"/>
      <c r="G80" s="11">
        <v>250</v>
      </c>
      <c r="H80" s="12">
        <f>0.21*230*2*3</f>
        <v>289.79999999999995</v>
      </c>
      <c r="I80" s="13">
        <f t="shared" si="3"/>
        <v>0</v>
      </c>
      <c r="J80" s="72" t="s">
        <v>168</v>
      </c>
    </row>
    <row r="81" spans="1:10" s="14" customFormat="1" ht="18" customHeight="1">
      <c r="A81" s="71">
        <v>78</v>
      </c>
      <c r="B81" s="52"/>
      <c r="C81" s="31"/>
      <c r="D81" s="15" t="s">
        <v>308</v>
      </c>
      <c r="E81" s="16" t="s">
        <v>238</v>
      </c>
      <c r="F81" s="10"/>
      <c r="G81" s="11">
        <v>100</v>
      </c>
      <c r="H81" s="12">
        <f>((4.5*128)+(0.9*87))*1.2</f>
        <v>785.16</v>
      </c>
      <c r="I81" s="13">
        <f t="shared" si="3"/>
        <v>0</v>
      </c>
      <c r="J81" s="72" t="s">
        <v>169</v>
      </c>
    </row>
    <row r="82" spans="1:10" s="14" customFormat="1" ht="18" customHeight="1">
      <c r="A82" s="69">
        <v>79</v>
      </c>
      <c r="B82" s="31" t="s">
        <v>50</v>
      </c>
      <c r="C82" s="31" t="s">
        <v>50</v>
      </c>
      <c r="D82" s="15" t="s">
        <v>309</v>
      </c>
      <c r="E82" s="16" t="s">
        <v>220</v>
      </c>
      <c r="F82" s="10"/>
      <c r="G82" s="11">
        <v>50</v>
      </c>
      <c r="H82" s="12">
        <f>((12*126)+(1.8*85)+(6.9*85))/20*1.2</f>
        <v>135.09</v>
      </c>
      <c r="I82" s="13">
        <f t="shared" si="3"/>
        <v>0</v>
      </c>
      <c r="J82" s="72" t="s">
        <v>170</v>
      </c>
    </row>
    <row r="83" spans="1:10" s="14" customFormat="1" ht="18" customHeight="1">
      <c r="A83" s="71">
        <v>80</v>
      </c>
      <c r="B83" s="31"/>
      <c r="C83" s="31"/>
      <c r="D83" s="15" t="s">
        <v>490</v>
      </c>
      <c r="E83" s="16" t="s">
        <v>220</v>
      </c>
      <c r="F83" s="10"/>
      <c r="G83" s="11">
        <f>ROUNDUP(H83,0)</f>
        <v>45</v>
      </c>
      <c r="H83" s="12">
        <f>((13.5*2)+(1.8*2)+(3.4*2))*1.2</f>
        <v>44.879999999999995</v>
      </c>
      <c r="I83" s="13">
        <f t="shared" si="3"/>
        <v>0</v>
      </c>
      <c r="J83" s="72" t="s">
        <v>171</v>
      </c>
    </row>
    <row r="84" spans="1:10" s="14" customFormat="1" ht="18" customHeight="1">
      <c r="A84" s="71">
        <v>81</v>
      </c>
      <c r="B84" s="31"/>
      <c r="C84" s="31"/>
      <c r="D84" s="15" t="s">
        <v>491</v>
      </c>
      <c r="E84" s="16" t="s">
        <v>220</v>
      </c>
      <c r="F84" s="10"/>
      <c r="G84" s="11">
        <v>50</v>
      </c>
      <c r="H84" s="12">
        <f>0.05*230*3*3</f>
        <v>103.5</v>
      </c>
      <c r="I84" s="13">
        <f t="shared" si="3"/>
        <v>0</v>
      </c>
      <c r="J84" s="72" t="s">
        <v>83</v>
      </c>
    </row>
    <row r="85" spans="1:10" s="14" customFormat="1" ht="18" customHeight="1">
      <c r="A85" s="69">
        <v>82</v>
      </c>
      <c r="B85" s="31"/>
      <c r="C85" s="31"/>
      <c r="D85" s="15" t="s">
        <v>492</v>
      </c>
      <c r="E85" s="16" t="s">
        <v>220</v>
      </c>
      <c r="F85" s="10"/>
      <c r="G85" s="11">
        <v>50</v>
      </c>
      <c r="H85" s="12">
        <f>0.05*230*3*3/0.9</f>
        <v>115</v>
      </c>
      <c r="I85" s="13">
        <f t="shared" si="3"/>
        <v>0</v>
      </c>
      <c r="J85" s="76" t="s">
        <v>84</v>
      </c>
    </row>
    <row r="86" spans="1:10" s="14" customFormat="1" ht="18" customHeight="1">
      <c r="A86" s="71">
        <v>83</v>
      </c>
      <c r="B86" s="31"/>
      <c r="C86" s="31"/>
      <c r="D86" s="22" t="s">
        <v>310</v>
      </c>
      <c r="E86" s="16" t="s">
        <v>220</v>
      </c>
      <c r="F86" s="10"/>
      <c r="G86" s="11">
        <f>ROUNDUP(H86,0)</f>
        <v>414</v>
      </c>
      <c r="H86" s="12">
        <f>0.05*230*3*3/0.25</f>
        <v>414</v>
      </c>
      <c r="I86" s="13">
        <f t="shared" si="3"/>
        <v>0</v>
      </c>
      <c r="J86" s="77" t="s">
        <v>85</v>
      </c>
    </row>
    <row r="87" spans="1:10" s="14" customFormat="1" ht="18" customHeight="1">
      <c r="A87" s="71">
        <v>84</v>
      </c>
      <c r="B87" s="31"/>
      <c r="C87" s="31"/>
      <c r="D87" s="15" t="s">
        <v>311</v>
      </c>
      <c r="E87" s="16" t="s">
        <v>220</v>
      </c>
      <c r="F87" s="10"/>
      <c r="G87" s="11">
        <v>50</v>
      </c>
      <c r="H87" s="12">
        <f>0.05*230*3*3</f>
        <v>103.5</v>
      </c>
      <c r="I87" s="13">
        <f t="shared" si="3"/>
        <v>0</v>
      </c>
      <c r="J87" s="72" t="s">
        <v>86</v>
      </c>
    </row>
    <row r="88" spans="1:10" s="14" customFormat="1" ht="18" customHeight="1">
      <c r="A88" s="69">
        <v>85</v>
      </c>
      <c r="B88" s="42" t="s">
        <v>312</v>
      </c>
      <c r="C88" s="36" t="s">
        <v>51</v>
      </c>
      <c r="D88" s="15" t="s">
        <v>497</v>
      </c>
      <c r="E88" s="16" t="s">
        <v>239</v>
      </c>
      <c r="F88" s="10"/>
      <c r="G88" s="11">
        <v>50</v>
      </c>
      <c r="H88" s="12">
        <f>0.06*230*1*3</f>
        <v>41.4</v>
      </c>
      <c r="I88" s="13">
        <f t="shared" si="3"/>
        <v>0</v>
      </c>
      <c r="J88" s="72" t="s">
        <v>87</v>
      </c>
    </row>
    <row r="89" spans="1:10" s="14" customFormat="1" ht="18" customHeight="1">
      <c r="A89" s="71">
        <v>86</v>
      </c>
      <c r="B89" s="43"/>
      <c r="C89" s="37"/>
      <c r="D89" s="15" t="s">
        <v>313</v>
      </c>
      <c r="E89" s="16" t="s">
        <v>239</v>
      </c>
      <c r="F89" s="10"/>
      <c r="G89" s="11">
        <v>50</v>
      </c>
      <c r="H89" s="12">
        <f>0.08*230*3*3</f>
        <v>165.60000000000002</v>
      </c>
      <c r="I89" s="13">
        <f t="shared" si="3"/>
        <v>0</v>
      </c>
      <c r="J89" s="72" t="s">
        <v>88</v>
      </c>
    </row>
    <row r="90" spans="1:10" s="14" customFormat="1" ht="18" customHeight="1">
      <c r="A90" s="71">
        <v>87</v>
      </c>
      <c r="B90" s="43"/>
      <c r="C90" s="38"/>
      <c r="D90" s="15" t="s">
        <v>314</v>
      </c>
      <c r="E90" s="16" t="s">
        <v>220</v>
      </c>
      <c r="F90" s="10"/>
      <c r="G90" s="11">
        <v>50</v>
      </c>
      <c r="H90" s="12">
        <f>0.06*230*1*3</f>
        <v>41.4</v>
      </c>
      <c r="I90" s="13">
        <f t="shared" si="3"/>
        <v>0</v>
      </c>
      <c r="J90" s="72" t="s">
        <v>91</v>
      </c>
    </row>
    <row r="91" spans="1:10" s="14" customFormat="1" ht="18" customHeight="1">
      <c r="A91" s="69">
        <v>88</v>
      </c>
      <c r="B91" s="43"/>
      <c r="C91" s="16" t="s">
        <v>315</v>
      </c>
      <c r="D91" s="15" t="s">
        <v>316</v>
      </c>
      <c r="E91" s="16" t="s">
        <v>220</v>
      </c>
      <c r="F91" s="10"/>
      <c r="G91" s="11">
        <v>100</v>
      </c>
      <c r="H91" s="12">
        <f>0.06*230*1*3</f>
        <v>41.4</v>
      </c>
      <c r="I91" s="13">
        <f t="shared" si="3"/>
        <v>0</v>
      </c>
      <c r="J91" s="72" t="s">
        <v>90</v>
      </c>
    </row>
    <row r="92" spans="1:10" s="14" customFormat="1" ht="18" customHeight="1">
      <c r="A92" s="71">
        <v>89</v>
      </c>
      <c r="B92" s="43"/>
      <c r="C92" s="23" t="s">
        <v>317</v>
      </c>
      <c r="D92" s="15" t="s">
        <v>318</v>
      </c>
      <c r="E92" s="16" t="s">
        <v>220</v>
      </c>
      <c r="F92" s="10"/>
      <c r="G92" s="11">
        <v>100</v>
      </c>
      <c r="H92" s="12">
        <f>0.06*230*1*3/0.05</f>
        <v>827.9999999999999</v>
      </c>
      <c r="I92" s="13">
        <f t="shared" si="3"/>
        <v>0</v>
      </c>
      <c r="J92" s="72" t="s">
        <v>92</v>
      </c>
    </row>
    <row r="93" spans="1:10" s="14" customFormat="1" ht="18" customHeight="1">
      <c r="A93" s="71">
        <v>90</v>
      </c>
      <c r="B93" s="43"/>
      <c r="C93" s="23" t="s">
        <v>319</v>
      </c>
      <c r="D93" s="15" t="s">
        <v>320</v>
      </c>
      <c r="E93" s="16" t="s">
        <v>220</v>
      </c>
      <c r="F93" s="10"/>
      <c r="G93" s="11">
        <v>100</v>
      </c>
      <c r="H93" s="12">
        <f>0.06*230*1*3</f>
        <v>41.4</v>
      </c>
      <c r="I93" s="13">
        <f t="shared" si="3"/>
        <v>0</v>
      </c>
      <c r="J93" s="72" t="s">
        <v>93</v>
      </c>
    </row>
    <row r="94" spans="1:10" s="14" customFormat="1" ht="18" customHeight="1">
      <c r="A94" s="69">
        <v>91</v>
      </c>
      <c r="B94" s="43"/>
      <c r="C94" s="23" t="s">
        <v>321</v>
      </c>
      <c r="D94" s="15" t="s">
        <v>322</v>
      </c>
      <c r="E94" s="16" t="s">
        <v>220</v>
      </c>
      <c r="F94" s="10"/>
      <c r="G94" s="11">
        <v>100</v>
      </c>
      <c r="H94" s="12">
        <f>0.06*230*1*3</f>
        <v>41.4</v>
      </c>
      <c r="I94" s="13">
        <f t="shared" si="3"/>
        <v>0</v>
      </c>
      <c r="J94" s="76" t="s">
        <v>94</v>
      </c>
    </row>
    <row r="95" spans="1:10" s="14" customFormat="1" ht="18" customHeight="1">
      <c r="A95" s="71">
        <v>92</v>
      </c>
      <c r="B95" s="43"/>
      <c r="C95" s="23" t="s">
        <v>323</v>
      </c>
      <c r="D95" s="15" t="s">
        <v>324</v>
      </c>
      <c r="E95" s="16" t="s">
        <v>220</v>
      </c>
      <c r="F95" s="10"/>
      <c r="G95" s="11">
        <v>100</v>
      </c>
      <c r="H95" s="12">
        <f>0.06*230*1*3</f>
        <v>41.4</v>
      </c>
      <c r="I95" s="13">
        <f t="shared" si="3"/>
        <v>0</v>
      </c>
      <c r="J95" s="72" t="s">
        <v>95</v>
      </c>
    </row>
    <row r="96" spans="1:10" s="14" customFormat="1" ht="18" customHeight="1">
      <c r="A96" s="71">
        <v>93</v>
      </c>
      <c r="B96" s="43"/>
      <c r="C96" s="23" t="s">
        <v>325</v>
      </c>
      <c r="D96" s="15" t="s">
        <v>326</v>
      </c>
      <c r="E96" s="16" t="s">
        <v>220</v>
      </c>
      <c r="F96" s="10"/>
      <c r="G96" s="11">
        <v>50</v>
      </c>
      <c r="H96" s="12">
        <f>0.06*230*2*3</f>
        <v>82.8</v>
      </c>
      <c r="I96" s="13">
        <f t="shared" si="3"/>
        <v>0</v>
      </c>
      <c r="J96" s="72" t="s">
        <v>96</v>
      </c>
    </row>
    <row r="97" spans="1:10" s="14" customFormat="1" ht="18" customHeight="1">
      <c r="A97" s="69">
        <v>94</v>
      </c>
      <c r="B97" s="43"/>
      <c r="C97" s="23" t="s">
        <v>327</v>
      </c>
      <c r="D97" s="15" t="s">
        <v>328</v>
      </c>
      <c r="E97" s="16" t="s">
        <v>220</v>
      </c>
      <c r="F97" s="10"/>
      <c r="G97" s="11">
        <v>100</v>
      </c>
      <c r="H97" s="12">
        <f>0.04*230*4*3</f>
        <v>110.4</v>
      </c>
      <c r="I97" s="13">
        <f t="shared" si="3"/>
        <v>0</v>
      </c>
      <c r="J97" s="73" t="s">
        <v>73</v>
      </c>
    </row>
    <row r="98" spans="1:10" s="14" customFormat="1" ht="18" customHeight="1">
      <c r="A98" s="71">
        <v>95</v>
      </c>
      <c r="B98" s="43"/>
      <c r="C98" s="23" t="s">
        <v>329</v>
      </c>
      <c r="D98" s="15" t="s">
        <v>330</v>
      </c>
      <c r="E98" s="16" t="s">
        <v>220</v>
      </c>
      <c r="F98" s="10"/>
      <c r="G98" s="11">
        <v>100</v>
      </c>
      <c r="H98" s="12">
        <f>0.04*230*4*3</f>
        <v>110.4</v>
      </c>
      <c r="I98" s="13">
        <f t="shared" si="3"/>
        <v>0</v>
      </c>
      <c r="J98" s="72" t="s">
        <v>74</v>
      </c>
    </row>
    <row r="99" spans="1:10" s="14" customFormat="1" ht="18" customHeight="1">
      <c r="A99" s="71">
        <v>96</v>
      </c>
      <c r="B99" s="43"/>
      <c r="C99" s="23" t="s">
        <v>331</v>
      </c>
      <c r="D99" s="15" t="s">
        <v>197</v>
      </c>
      <c r="E99" s="16" t="s">
        <v>220</v>
      </c>
      <c r="F99" s="10"/>
      <c r="G99" s="11">
        <v>50</v>
      </c>
      <c r="H99" s="12">
        <f>0.03*230*4*3</f>
        <v>82.8</v>
      </c>
      <c r="I99" s="13">
        <f t="shared" si="3"/>
        <v>0</v>
      </c>
      <c r="J99" s="73" t="s">
        <v>75</v>
      </c>
    </row>
    <row r="100" spans="1:10" s="14" customFormat="1" ht="18" customHeight="1">
      <c r="A100" s="69">
        <v>97</v>
      </c>
      <c r="B100" s="43"/>
      <c r="C100" s="23" t="s">
        <v>333</v>
      </c>
      <c r="D100" s="15" t="s">
        <v>193</v>
      </c>
      <c r="E100" s="16" t="s">
        <v>220</v>
      </c>
      <c r="F100" s="10"/>
      <c r="G100" s="11">
        <v>50</v>
      </c>
      <c r="H100" s="12">
        <f>0.03*230*4*3</f>
        <v>82.8</v>
      </c>
      <c r="I100" s="13">
        <f t="shared" si="3"/>
        <v>0</v>
      </c>
      <c r="J100" s="72" t="s">
        <v>97</v>
      </c>
    </row>
    <row r="101" spans="1:10" s="14" customFormat="1" ht="18" customHeight="1">
      <c r="A101" s="71">
        <v>98</v>
      </c>
      <c r="B101" s="43"/>
      <c r="C101" s="23" t="s">
        <v>332</v>
      </c>
      <c r="D101" s="15" t="s">
        <v>334</v>
      </c>
      <c r="E101" s="16" t="s">
        <v>220</v>
      </c>
      <c r="F101" s="10"/>
      <c r="G101" s="11">
        <f>ROUNDUP(H101,0)</f>
        <v>9</v>
      </c>
      <c r="H101" s="12">
        <f>0.006*230*2*3</f>
        <v>8.280000000000001</v>
      </c>
      <c r="I101" s="13">
        <f t="shared" si="3"/>
        <v>0</v>
      </c>
      <c r="J101" s="72" t="s">
        <v>172</v>
      </c>
    </row>
    <row r="102" spans="1:10" s="14" customFormat="1" ht="18" customHeight="1">
      <c r="A102" s="71">
        <v>99</v>
      </c>
      <c r="B102" s="43"/>
      <c r="C102" s="23" t="s">
        <v>335</v>
      </c>
      <c r="D102" s="15" t="s">
        <v>336</v>
      </c>
      <c r="E102" s="16" t="s">
        <v>220</v>
      </c>
      <c r="F102" s="10"/>
      <c r="G102" s="11">
        <f>ROUNDUP(H102,0)</f>
        <v>4</v>
      </c>
      <c r="H102" s="12">
        <f>0.005*230*1*3</f>
        <v>3.45</v>
      </c>
      <c r="I102" s="13">
        <f t="shared" si="3"/>
        <v>0</v>
      </c>
      <c r="J102" s="72" t="s">
        <v>186</v>
      </c>
    </row>
    <row r="103" spans="1:10" s="14" customFormat="1" ht="18" customHeight="1">
      <c r="A103" s="69">
        <v>100</v>
      </c>
      <c r="B103" s="43"/>
      <c r="C103" s="23" t="s">
        <v>337</v>
      </c>
      <c r="D103" s="15" t="s">
        <v>338</v>
      </c>
      <c r="E103" s="16" t="s">
        <v>220</v>
      </c>
      <c r="F103" s="10"/>
      <c r="G103" s="11">
        <f>ROUNDUP(H103,0)</f>
        <v>4</v>
      </c>
      <c r="H103" s="12">
        <f>0.005*230*1*3</f>
        <v>3.45</v>
      </c>
      <c r="I103" s="13">
        <f t="shared" si="3"/>
        <v>0</v>
      </c>
      <c r="J103" s="72" t="s">
        <v>100</v>
      </c>
    </row>
    <row r="104" spans="1:10" s="14" customFormat="1" ht="18" customHeight="1">
      <c r="A104" s="71">
        <v>101</v>
      </c>
      <c r="B104" s="43"/>
      <c r="C104" s="23" t="s">
        <v>339</v>
      </c>
      <c r="D104" s="15" t="s">
        <v>340</v>
      </c>
      <c r="E104" s="16" t="s">
        <v>220</v>
      </c>
      <c r="F104" s="10"/>
      <c r="G104" s="11">
        <f>ROUNDUP(H104,0)</f>
        <v>14</v>
      </c>
      <c r="H104" s="12">
        <f>0.02*230*1*3</f>
        <v>13.8</v>
      </c>
      <c r="I104" s="13">
        <f t="shared" si="3"/>
        <v>0</v>
      </c>
      <c r="J104" s="72" t="s">
        <v>107</v>
      </c>
    </row>
    <row r="105" spans="1:10" s="14" customFormat="1" ht="18" customHeight="1">
      <c r="A105" s="71">
        <v>102</v>
      </c>
      <c r="B105" s="43"/>
      <c r="C105" s="23" t="s">
        <v>341</v>
      </c>
      <c r="D105" s="15" t="s">
        <v>342</v>
      </c>
      <c r="E105" s="16" t="s">
        <v>220</v>
      </c>
      <c r="F105" s="10"/>
      <c r="G105" s="11">
        <v>50</v>
      </c>
      <c r="H105" s="12">
        <f>0.08*230*1*3</f>
        <v>55.2</v>
      </c>
      <c r="I105" s="13">
        <f t="shared" si="3"/>
        <v>0</v>
      </c>
      <c r="J105" s="76" t="s">
        <v>98</v>
      </c>
    </row>
    <row r="106" spans="1:10" s="14" customFormat="1" ht="18" customHeight="1">
      <c r="A106" s="69">
        <v>103</v>
      </c>
      <c r="B106" s="44"/>
      <c r="C106" s="23" t="s">
        <v>343</v>
      </c>
      <c r="D106" s="15" t="s">
        <v>344</v>
      </c>
      <c r="E106" s="16" t="s">
        <v>220</v>
      </c>
      <c r="F106" s="10"/>
      <c r="G106" s="11">
        <v>80</v>
      </c>
      <c r="H106" s="12">
        <f>0.02*230*6*3</f>
        <v>82.80000000000001</v>
      </c>
      <c r="I106" s="13">
        <f t="shared" si="3"/>
        <v>0</v>
      </c>
      <c r="J106" s="75" t="s">
        <v>99</v>
      </c>
    </row>
    <row r="107" spans="1:10" s="14" customFormat="1" ht="18" customHeight="1">
      <c r="A107" s="71">
        <v>104</v>
      </c>
      <c r="B107" s="42" t="s">
        <v>345</v>
      </c>
      <c r="C107" s="45" t="s">
        <v>346</v>
      </c>
      <c r="D107" s="15" t="s">
        <v>347</v>
      </c>
      <c r="E107" s="16" t="s">
        <v>220</v>
      </c>
      <c r="F107" s="10"/>
      <c r="G107" s="11">
        <f>ROUNDUP(H107,0)</f>
        <v>14</v>
      </c>
      <c r="H107" s="12">
        <f>0.02*230*1*3</f>
        <v>13.8</v>
      </c>
      <c r="I107" s="13">
        <f t="shared" si="3"/>
        <v>0</v>
      </c>
      <c r="J107" s="72" t="s">
        <v>105</v>
      </c>
    </row>
    <row r="108" spans="1:10" s="14" customFormat="1" ht="18" customHeight="1">
      <c r="A108" s="71">
        <v>105</v>
      </c>
      <c r="B108" s="43"/>
      <c r="C108" s="47"/>
      <c r="D108" s="15" t="s">
        <v>348</v>
      </c>
      <c r="E108" s="16" t="s">
        <v>220</v>
      </c>
      <c r="F108" s="10"/>
      <c r="G108" s="11">
        <f>ROUNDUP(H108,0)</f>
        <v>14</v>
      </c>
      <c r="H108" s="12">
        <f>0.02*230*1*3</f>
        <v>13.8</v>
      </c>
      <c r="I108" s="13">
        <f t="shared" si="3"/>
        <v>0</v>
      </c>
      <c r="J108" s="72" t="s">
        <v>105</v>
      </c>
    </row>
    <row r="109" spans="1:10" s="14" customFormat="1" ht="18" customHeight="1">
      <c r="A109" s="69">
        <v>106</v>
      </c>
      <c r="B109" s="43"/>
      <c r="C109" s="45" t="s">
        <v>349</v>
      </c>
      <c r="D109" s="15" t="s">
        <v>350</v>
      </c>
      <c r="E109" s="16" t="s">
        <v>220</v>
      </c>
      <c r="F109" s="10"/>
      <c r="G109" s="11">
        <f>ROUNDUP(H109,0)</f>
        <v>14</v>
      </c>
      <c r="H109" s="12">
        <f>0.02*230*1*3</f>
        <v>13.8</v>
      </c>
      <c r="I109" s="13">
        <f t="shared" si="3"/>
        <v>0</v>
      </c>
      <c r="J109" s="72" t="s">
        <v>103</v>
      </c>
    </row>
    <row r="110" spans="1:10" s="14" customFormat="1" ht="18" customHeight="1">
      <c r="A110" s="71">
        <v>107</v>
      </c>
      <c r="B110" s="43"/>
      <c r="C110" s="46"/>
      <c r="D110" s="15" t="s">
        <v>351</v>
      </c>
      <c r="E110" s="16" t="s">
        <v>220</v>
      </c>
      <c r="F110" s="10"/>
      <c r="G110" s="11">
        <v>23</v>
      </c>
      <c r="H110" s="12">
        <f>0.02*230*1*3</f>
        <v>13.8</v>
      </c>
      <c r="I110" s="13">
        <f t="shared" si="3"/>
        <v>0</v>
      </c>
      <c r="J110" s="72" t="s">
        <v>103</v>
      </c>
    </row>
    <row r="111" spans="1:10" s="14" customFormat="1" ht="18" customHeight="1">
      <c r="A111" s="71">
        <v>108</v>
      </c>
      <c r="B111" s="43"/>
      <c r="C111" s="47"/>
      <c r="D111" s="15" t="s">
        <v>352</v>
      </c>
      <c r="E111" s="16" t="s">
        <v>220</v>
      </c>
      <c r="F111" s="10"/>
      <c r="G111" s="11">
        <f aca="true" t="shared" si="4" ref="G111:G116">ROUNDUP(H111,0)</f>
        <v>14</v>
      </c>
      <c r="H111" s="12">
        <f>0.02*230*1*3</f>
        <v>13.8</v>
      </c>
      <c r="I111" s="13">
        <f t="shared" si="3"/>
        <v>0</v>
      </c>
      <c r="J111" s="73" t="s">
        <v>70</v>
      </c>
    </row>
    <row r="112" spans="1:10" s="14" customFormat="1" ht="18" customHeight="1">
      <c r="A112" s="69">
        <v>109</v>
      </c>
      <c r="B112" s="43"/>
      <c r="C112" s="24" t="s">
        <v>353</v>
      </c>
      <c r="D112" s="15" t="s">
        <v>354</v>
      </c>
      <c r="E112" s="16" t="s">
        <v>220</v>
      </c>
      <c r="F112" s="10"/>
      <c r="G112" s="11">
        <f t="shared" si="4"/>
        <v>35</v>
      </c>
      <c r="H112" s="12">
        <f>0.05*230*1*3</f>
        <v>34.5</v>
      </c>
      <c r="I112" s="13">
        <f t="shared" si="3"/>
        <v>0</v>
      </c>
      <c r="J112" s="72" t="s">
        <v>89</v>
      </c>
    </row>
    <row r="113" spans="1:10" s="14" customFormat="1" ht="18" customHeight="1">
      <c r="A113" s="71">
        <v>110</v>
      </c>
      <c r="B113" s="43"/>
      <c r="C113" s="24" t="s">
        <v>355</v>
      </c>
      <c r="D113" s="15" t="s">
        <v>356</v>
      </c>
      <c r="E113" s="16" t="s">
        <v>210</v>
      </c>
      <c r="F113" s="10"/>
      <c r="G113" s="11">
        <f t="shared" si="4"/>
        <v>35</v>
      </c>
      <c r="H113" s="12">
        <f>0.05*230*1*3</f>
        <v>34.5</v>
      </c>
      <c r="I113" s="13">
        <f t="shared" si="3"/>
        <v>0</v>
      </c>
      <c r="J113" s="72" t="s">
        <v>106</v>
      </c>
    </row>
    <row r="114" spans="1:10" s="14" customFormat="1" ht="18" customHeight="1">
      <c r="A114" s="71">
        <v>111</v>
      </c>
      <c r="B114" s="43"/>
      <c r="C114" s="24" t="s">
        <v>357</v>
      </c>
      <c r="D114" s="15" t="s">
        <v>198</v>
      </c>
      <c r="E114" s="16" t="s">
        <v>220</v>
      </c>
      <c r="F114" s="10"/>
      <c r="G114" s="11">
        <f t="shared" si="4"/>
        <v>42</v>
      </c>
      <c r="H114" s="12">
        <f>0.06*230*1*3</f>
        <v>41.4</v>
      </c>
      <c r="I114" s="13">
        <f t="shared" si="3"/>
        <v>0</v>
      </c>
      <c r="J114" s="75" t="s">
        <v>173</v>
      </c>
    </row>
    <row r="115" spans="1:10" s="14" customFormat="1" ht="18" customHeight="1">
      <c r="A115" s="69">
        <v>112</v>
      </c>
      <c r="B115" s="43"/>
      <c r="C115" s="24" t="s">
        <v>358</v>
      </c>
      <c r="D115" s="15" t="s">
        <v>493</v>
      </c>
      <c r="E115" s="16" t="s">
        <v>220</v>
      </c>
      <c r="F115" s="10"/>
      <c r="G115" s="11">
        <f t="shared" si="4"/>
        <v>42</v>
      </c>
      <c r="H115" s="12">
        <f>0.06*230*1*3</f>
        <v>41.4</v>
      </c>
      <c r="I115" s="13">
        <f t="shared" si="3"/>
        <v>0</v>
      </c>
      <c r="J115" s="72" t="s">
        <v>174</v>
      </c>
    </row>
    <row r="116" spans="1:10" s="14" customFormat="1" ht="18" customHeight="1">
      <c r="A116" s="71">
        <v>113</v>
      </c>
      <c r="B116" s="44"/>
      <c r="C116" s="24" t="s">
        <v>359</v>
      </c>
      <c r="D116" s="15" t="s">
        <v>360</v>
      </c>
      <c r="E116" s="16" t="s">
        <v>210</v>
      </c>
      <c r="F116" s="10"/>
      <c r="G116" s="11">
        <f t="shared" si="4"/>
        <v>56</v>
      </c>
      <c r="H116" s="12">
        <f>0.08*230*1*3</f>
        <v>55.2</v>
      </c>
      <c r="I116" s="13">
        <f t="shared" si="3"/>
        <v>0</v>
      </c>
      <c r="J116" s="76" t="s">
        <v>175</v>
      </c>
    </row>
    <row r="117" spans="1:10" s="14" customFormat="1" ht="18" customHeight="1">
      <c r="A117" s="71">
        <v>114</v>
      </c>
      <c r="B117" s="48" t="s">
        <v>361</v>
      </c>
      <c r="C117" s="24" t="s">
        <v>362</v>
      </c>
      <c r="D117" s="15" t="s">
        <v>363</v>
      </c>
      <c r="E117" s="16" t="s">
        <v>238</v>
      </c>
      <c r="F117" s="10"/>
      <c r="G117" s="11">
        <v>1000</v>
      </c>
      <c r="H117" s="12">
        <f>0.04*230*1*3</f>
        <v>27.6</v>
      </c>
      <c r="I117" s="13">
        <f t="shared" si="3"/>
        <v>0</v>
      </c>
      <c r="J117" s="72" t="s">
        <v>176</v>
      </c>
    </row>
    <row r="118" spans="1:10" s="14" customFormat="1" ht="18" customHeight="1">
      <c r="A118" s="69">
        <v>115</v>
      </c>
      <c r="B118" s="49"/>
      <c r="C118" s="24" t="s">
        <v>364</v>
      </c>
      <c r="D118" s="15" t="s">
        <v>449</v>
      </c>
      <c r="E118" s="16" t="s">
        <v>238</v>
      </c>
      <c r="F118" s="10"/>
      <c r="G118" s="11">
        <v>1000</v>
      </c>
      <c r="H118" s="12">
        <f>0.06*230*1*3</f>
        <v>41.4</v>
      </c>
      <c r="I118" s="13">
        <f t="shared" si="3"/>
        <v>0</v>
      </c>
      <c r="J118" s="76" t="s">
        <v>177</v>
      </c>
    </row>
    <row r="119" spans="1:10" s="14" customFormat="1" ht="18" customHeight="1">
      <c r="A119" s="71">
        <v>116</v>
      </c>
      <c r="B119" s="49"/>
      <c r="C119" s="24" t="s">
        <v>365</v>
      </c>
      <c r="D119" s="15" t="s">
        <v>450</v>
      </c>
      <c r="E119" s="16" t="s">
        <v>238</v>
      </c>
      <c r="F119" s="10"/>
      <c r="G119" s="11">
        <v>1000</v>
      </c>
      <c r="H119" s="12">
        <f>0.06*230*1*3</f>
        <v>41.4</v>
      </c>
      <c r="I119" s="13">
        <f t="shared" si="3"/>
        <v>0</v>
      </c>
      <c r="J119" s="78" t="s">
        <v>179</v>
      </c>
    </row>
    <row r="120" spans="1:10" s="14" customFormat="1" ht="18" customHeight="1">
      <c r="A120" s="71">
        <v>117</v>
      </c>
      <c r="B120" s="49"/>
      <c r="C120" s="24" t="s">
        <v>366</v>
      </c>
      <c r="D120" s="15" t="s">
        <v>451</v>
      </c>
      <c r="E120" s="16" t="s">
        <v>238</v>
      </c>
      <c r="F120" s="10"/>
      <c r="G120" s="11">
        <v>1000</v>
      </c>
      <c r="H120" s="12">
        <f>0.08*230*5*3</f>
        <v>276.00000000000006</v>
      </c>
      <c r="I120" s="13">
        <f t="shared" si="3"/>
        <v>0</v>
      </c>
      <c r="J120" s="75" t="s">
        <v>178</v>
      </c>
    </row>
    <row r="121" spans="1:10" s="14" customFormat="1" ht="18" customHeight="1">
      <c r="A121" s="69">
        <v>118</v>
      </c>
      <c r="B121" s="50"/>
      <c r="C121" s="24" t="s">
        <v>367</v>
      </c>
      <c r="D121" s="15" t="s">
        <v>452</v>
      </c>
      <c r="E121" s="16" t="s">
        <v>238</v>
      </c>
      <c r="F121" s="10"/>
      <c r="G121" s="11">
        <v>1000</v>
      </c>
      <c r="H121" s="12">
        <f>0.06*230*1*3</f>
        <v>41.4</v>
      </c>
      <c r="I121" s="13">
        <f t="shared" si="3"/>
        <v>0</v>
      </c>
      <c r="J121" s="73" t="s">
        <v>180</v>
      </c>
    </row>
    <row r="122" spans="1:10" s="14" customFormat="1" ht="18" customHeight="1">
      <c r="A122" s="71">
        <v>119</v>
      </c>
      <c r="B122" s="36" t="s">
        <v>368</v>
      </c>
      <c r="C122" s="39" t="s">
        <v>369</v>
      </c>
      <c r="D122" s="15" t="s">
        <v>370</v>
      </c>
      <c r="E122" s="16" t="s">
        <v>220</v>
      </c>
      <c r="F122" s="10"/>
      <c r="G122" s="11">
        <v>100</v>
      </c>
      <c r="H122" s="12">
        <f>0.06*230*1*3</f>
        <v>41.4</v>
      </c>
      <c r="I122" s="13">
        <f t="shared" si="3"/>
        <v>0</v>
      </c>
      <c r="J122" s="72" t="s">
        <v>181</v>
      </c>
    </row>
    <row r="123" spans="1:10" s="14" customFormat="1" ht="18" customHeight="1">
      <c r="A123" s="71">
        <v>120</v>
      </c>
      <c r="B123" s="37"/>
      <c r="C123" s="39"/>
      <c r="D123" s="15" t="s">
        <v>371</v>
      </c>
      <c r="E123" s="16" t="s">
        <v>220</v>
      </c>
      <c r="F123" s="10"/>
      <c r="G123" s="11">
        <v>350</v>
      </c>
      <c r="H123" s="12">
        <f>0.1*230*1*3</f>
        <v>69</v>
      </c>
      <c r="I123" s="13">
        <f t="shared" si="3"/>
        <v>0</v>
      </c>
      <c r="J123" s="72" t="s">
        <v>182</v>
      </c>
    </row>
    <row r="124" spans="1:10" s="14" customFormat="1" ht="18" customHeight="1">
      <c r="A124" s="69">
        <v>121</v>
      </c>
      <c r="B124" s="37"/>
      <c r="C124" s="39"/>
      <c r="D124" s="15" t="s">
        <v>372</v>
      </c>
      <c r="E124" s="16" t="s">
        <v>220</v>
      </c>
      <c r="F124" s="10"/>
      <c r="G124" s="11">
        <v>350</v>
      </c>
      <c r="H124" s="12">
        <f>0.06*230*14*3</f>
        <v>579.5999999999999</v>
      </c>
      <c r="I124" s="13">
        <f t="shared" si="3"/>
        <v>0</v>
      </c>
      <c r="J124" s="72" t="s">
        <v>187</v>
      </c>
    </row>
    <row r="125" spans="1:10" s="14" customFormat="1" ht="18" customHeight="1">
      <c r="A125" s="71">
        <v>122</v>
      </c>
      <c r="B125" s="37"/>
      <c r="C125" s="39"/>
      <c r="D125" s="15" t="s">
        <v>373</v>
      </c>
      <c r="E125" s="16" t="s">
        <v>220</v>
      </c>
      <c r="F125" s="10"/>
      <c r="G125" s="11">
        <v>350</v>
      </c>
      <c r="H125" s="12">
        <f>0.06*230*7*3</f>
        <v>289.79999999999995</v>
      </c>
      <c r="I125" s="13">
        <f t="shared" si="3"/>
        <v>0</v>
      </c>
      <c r="J125" s="72" t="s">
        <v>188</v>
      </c>
    </row>
    <row r="126" spans="1:10" s="14" customFormat="1" ht="18" customHeight="1">
      <c r="A126" s="71">
        <v>123</v>
      </c>
      <c r="B126" s="37"/>
      <c r="C126" s="32" t="s">
        <v>374</v>
      </c>
      <c r="D126" s="15" t="s">
        <v>375</v>
      </c>
      <c r="E126" s="16" t="s">
        <v>220</v>
      </c>
      <c r="F126" s="10"/>
      <c r="G126" s="11">
        <v>360</v>
      </c>
      <c r="H126" s="12">
        <f>0.05*230*8*3</f>
        <v>276</v>
      </c>
      <c r="I126" s="13">
        <f t="shared" si="3"/>
        <v>0</v>
      </c>
      <c r="J126" s="72" t="s">
        <v>189</v>
      </c>
    </row>
    <row r="127" spans="1:10" s="14" customFormat="1" ht="18" customHeight="1">
      <c r="A127" s="69">
        <v>124</v>
      </c>
      <c r="B127" s="37"/>
      <c r="C127" s="33"/>
      <c r="D127" s="15" t="s">
        <v>376</v>
      </c>
      <c r="E127" s="16" t="s">
        <v>220</v>
      </c>
      <c r="F127" s="10"/>
      <c r="G127" s="11">
        <v>355</v>
      </c>
      <c r="H127" s="12">
        <f>0.06*230*7*3</f>
        <v>289.79999999999995</v>
      </c>
      <c r="I127" s="13">
        <f t="shared" si="3"/>
        <v>0</v>
      </c>
      <c r="J127" s="72" t="s">
        <v>190</v>
      </c>
    </row>
    <row r="128" spans="1:10" s="14" customFormat="1" ht="18" customHeight="1">
      <c r="A128" s="71">
        <v>125</v>
      </c>
      <c r="B128" s="37"/>
      <c r="C128" s="33"/>
      <c r="D128" s="15" t="s">
        <v>487</v>
      </c>
      <c r="E128" s="16" t="s">
        <v>220</v>
      </c>
      <c r="F128" s="10"/>
      <c r="G128" s="11">
        <v>150</v>
      </c>
      <c r="H128" s="12">
        <f>0.06*230*4*3</f>
        <v>165.6</v>
      </c>
      <c r="I128" s="13">
        <f t="shared" si="3"/>
        <v>0</v>
      </c>
      <c r="J128" s="72" t="s">
        <v>183</v>
      </c>
    </row>
    <row r="129" spans="1:10" s="14" customFormat="1" ht="18" customHeight="1">
      <c r="A129" s="71">
        <v>126</v>
      </c>
      <c r="B129" s="37"/>
      <c r="C129" s="34"/>
      <c r="D129" s="15" t="s">
        <v>377</v>
      </c>
      <c r="E129" s="16" t="s">
        <v>220</v>
      </c>
      <c r="F129" s="10"/>
      <c r="G129" s="11">
        <v>300</v>
      </c>
      <c r="H129" s="12">
        <f>0.1*230*2*3</f>
        <v>138</v>
      </c>
      <c r="I129" s="13">
        <f t="shared" si="3"/>
        <v>0</v>
      </c>
      <c r="J129" s="72" t="s">
        <v>453</v>
      </c>
    </row>
    <row r="130" spans="1:10" s="14" customFormat="1" ht="18" customHeight="1">
      <c r="A130" s="69">
        <v>127</v>
      </c>
      <c r="B130" s="37"/>
      <c r="C130" s="36" t="s">
        <v>378</v>
      </c>
      <c r="D130" s="15" t="s">
        <v>379</v>
      </c>
      <c r="E130" s="16" t="s">
        <v>220</v>
      </c>
      <c r="F130" s="10"/>
      <c r="G130" s="11">
        <v>250</v>
      </c>
      <c r="H130" s="12">
        <f>0.06*230*2*3</f>
        <v>82.8</v>
      </c>
      <c r="I130" s="13">
        <f t="shared" si="3"/>
        <v>0</v>
      </c>
      <c r="J130" s="72" t="s">
        <v>454</v>
      </c>
    </row>
    <row r="131" spans="1:10" s="14" customFormat="1" ht="18" customHeight="1">
      <c r="A131" s="71">
        <v>128</v>
      </c>
      <c r="B131" s="37"/>
      <c r="C131" s="37"/>
      <c r="D131" s="15" t="s">
        <v>380</v>
      </c>
      <c r="E131" s="16" t="s">
        <v>220</v>
      </c>
      <c r="F131" s="10"/>
      <c r="G131" s="11">
        <v>200</v>
      </c>
      <c r="H131" s="12">
        <f>1*230*12*3/30</f>
        <v>276</v>
      </c>
      <c r="I131" s="13">
        <f aca="true" t="shared" si="5" ref="I131:I187">F131*G131</f>
        <v>0</v>
      </c>
      <c r="J131" s="72" t="s">
        <v>455</v>
      </c>
    </row>
    <row r="132" spans="1:10" s="14" customFormat="1" ht="18" customHeight="1">
      <c r="A132" s="71">
        <v>129</v>
      </c>
      <c r="B132" s="37"/>
      <c r="C132" s="37"/>
      <c r="D132" s="15" t="s">
        <v>381</v>
      </c>
      <c r="E132" s="16" t="s">
        <v>220</v>
      </c>
      <c r="F132" s="10"/>
      <c r="G132" s="11">
        <v>120</v>
      </c>
      <c r="H132" s="12"/>
      <c r="I132" s="13">
        <f t="shared" si="5"/>
        <v>0</v>
      </c>
      <c r="J132" s="72" t="s">
        <v>456</v>
      </c>
    </row>
    <row r="133" spans="1:10" s="14" customFormat="1" ht="18" customHeight="1">
      <c r="A133" s="69">
        <v>130</v>
      </c>
      <c r="B133" s="37"/>
      <c r="C133" s="37"/>
      <c r="D133" s="15" t="s">
        <v>382</v>
      </c>
      <c r="E133" s="16" t="s">
        <v>220</v>
      </c>
      <c r="F133" s="10"/>
      <c r="G133" s="11">
        <v>260</v>
      </c>
      <c r="H133" s="12"/>
      <c r="I133" s="13">
        <f t="shared" si="5"/>
        <v>0</v>
      </c>
      <c r="J133" s="72" t="s">
        <v>457</v>
      </c>
    </row>
    <row r="134" spans="1:10" s="14" customFormat="1" ht="18" customHeight="1">
      <c r="A134" s="71">
        <v>131</v>
      </c>
      <c r="B134" s="37"/>
      <c r="C134" s="37"/>
      <c r="D134" s="15" t="s">
        <v>383</v>
      </c>
      <c r="E134" s="16" t="s">
        <v>220</v>
      </c>
      <c r="F134" s="10"/>
      <c r="G134" s="11">
        <v>150</v>
      </c>
      <c r="H134" s="12"/>
      <c r="I134" s="13">
        <f t="shared" si="5"/>
        <v>0</v>
      </c>
      <c r="J134" s="72" t="s">
        <v>458</v>
      </c>
    </row>
    <row r="135" spans="1:10" s="14" customFormat="1" ht="18" customHeight="1">
      <c r="A135" s="71">
        <v>132</v>
      </c>
      <c r="B135" s="37"/>
      <c r="C135" s="37"/>
      <c r="D135" s="15" t="s">
        <v>384</v>
      </c>
      <c r="E135" s="16" t="s">
        <v>220</v>
      </c>
      <c r="F135" s="10"/>
      <c r="G135" s="11">
        <v>63</v>
      </c>
      <c r="H135" s="12"/>
      <c r="I135" s="13">
        <f t="shared" si="5"/>
        <v>0</v>
      </c>
      <c r="J135" s="72" t="s">
        <v>459</v>
      </c>
    </row>
    <row r="136" spans="1:10" s="14" customFormat="1" ht="18" customHeight="1">
      <c r="A136" s="69">
        <v>133</v>
      </c>
      <c r="B136" s="37"/>
      <c r="C136" s="37"/>
      <c r="D136" s="15" t="s">
        <v>385</v>
      </c>
      <c r="E136" s="16" t="s">
        <v>220</v>
      </c>
      <c r="F136" s="10"/>
      <c r="G136" s="11">
        <v>180</v>
      </c>
      <c r="H136" s="12"/>
      <c r="I136" s="13">
        <f t="shared" si="5"/>
        <v>0</v>
      </c>
      <c r="J136" s="79" t="s">
        <v>460</v>
      </c>
    </row>
    <row r="137" spans="1:10" s="14" customFormat="1" ht="18" customHeight="1">
      <c r="A137" s="71">
        <v>134</v>
      </c>
      <c r="B137" s="32" t="s">
        <v>386</v>
      </c>
      <c r="C137" s="25" t="s">
        <v>387</v>
      </c>
      <c r="D137" s="15" t="s">
        <v>388</v>
      </c>
      <c r="E137" s="16" t="s">
        <v>220</v>
      </c>
      <c r="F137" s="10"/>
      <c r="G137" s="11">
        <v>4</v>
      </c>
      <c r="H137" s="12"/>
      <c r="I137" s="13">
        <f t="shared" si="5"/>
        <v>0</v>
      </c>
      <c r="J137" s="72" t="s">
        <v>67</v>
      </c>
    </row>
    <row r="138" spans="1:10" s="14" customFormat="1" ht="18" customHeight="1">
      <c r="A138" s="71">
        <v>135</v>
      </c>
      <c r="B138" s="33"/>
      <c r="C138" s="55" t="s">
        <v>389</v>
      </c>
      <c r="D138" s="15" t="s">
        <v>390</v>
      </c>
      <c r="E138" s="16" t="s">
        <v>220</v>
      </c>
      <c r="F138" s="10"/>
      <c r="G138" s="11">
        <v>50</v>
      </c>
      <c r="H138" s="12"/>
      <c r="I138" s="13">
        <f t="shared" si="5"/>
        <v>0</v>
      </c>
      <c r="J138" s="72" t="s">
        <v>461</v>
      </c>
    </row>
    <row r="139" spans="1:10" s="14" customFormat="1" ht="18" customHeight="1">
      <c r="A139" s="69">
        <v>136</v>
      </c>
      <c r="B139" s="34"/>
      <c r="C139" s="56"/>
      <c r="D139" s="15" t="s">
        <v>391</v>
      </c>
      <c r="E139" s="16" t="s">
        <v>392</v>
      </c>
      <c r="F139" s="10"/>
      <c r="G139" s="11">
        <v>3</v>
      </c>
      <c r="H139" s="12"/>
      <c r="I139" s="13">
        <f t="shared" si="5"/>
        <v>0</v>
      </c>
      <c r="J139" s="72" t="s">
        <v>462</v>
      </c>
    </row>
    <row r="140" spans="1:10" s="14" customFormat="1" ht="18" customHeight="1">
      <c r="A140" s="71">
        <v>137</v>
      </c>
      <c r="B140" s="31" t="s">
        <v>53</v>
      </c>
      <c r="C140" s="32" t="s">
        <v>54</v>
      </c>
      <c r="D140" s="15" t="s">
        <v>393</v>
      </c>
      <c r="E140" s="16" t="s">
        <v>394</v>
      </c>
      <c r="F140" s="10"/>
      <c r="G140" s="11">
        <v>30</v>
      </c>
      <c r="H140" s="12"/>
      <c r="I140" s="13">
        <f t="shared" si="5"/>
        <v>0</v>
      </c>
      <c r="J140" s="72" t="s">
        <v>462</v>
      </c>
    </row>
    <row r="141" spans="1:10" s="14" customFormat="1" ht="18" customHeight="1">
      <c r="A141" s="71">
        <v>138</v>
      </c>
      <c r="B141" s="31"/>
      <c r="C141" s="34"/>
      <c r="D141" s="15" t="s">
        <v>395</v>
      </c>
      <c r="E141" s="16" t="s">
        <v>394</v>
      </c>
      <c r="F141" s="10"/>
      <c r="G141" s="11">
        <v>10</v>
      </c>
      <c r="H141" s="12"/>
      <c r="I141" s="13">
        <f t="shared" si="5"/>
        <v>0</v>
      </c>
      <c r="J141" s="72" t="s">
        <v>463</v>
      </c>
    </row>
    <row r="142" spans="1:10" s="14" customFormat="1" ht="18" customHeight="1">
      <c r="A142" s="69">
        <v>139</v>
      </c>
      <c r="B142" s="31"/>
      <c r="C142" s="42" t="s">
        <v>396</v>
      </c>
      <c r="D142" s="15" t="s">
        <v>397</v>
      </c>
      <c r="E142" s="16" t="s">
        <v>14</v>
      </c>
      <c r="F142" s="10"/>
      <c r="G142" s="11">
        <v>30</v>
      </c>
      <c r="H142" s="12"/>
      <c r="I142" s="13">
        <f t="shared" si="5"/>
        <v>0</v>
      </c>
      <c r="J142" s="72" t="s">
        <v>464</v>
      </c>
    </row>
    <row r="143" spans="1:10" s="14" customFormat="1" ht="18" customHeight="1">
      <c r="A143" s="71">
        <v>140</v>
      </c>
      <c r="B143" s="31"/>
      <c r="C143" s="44"/>
      <c r="D143" s="15" t="s">
        <v>398</v>
      </c>
      <c r="E143" s="16" t="s">
        <v>14</v>
      </c>
      <c r="F143" s="10"/>
      <c r="G143" s="11">
        <f>ROUNDUP(H143,0)</f>
        <v>49</v>
      </c>
      <c r="H143" s="12">
        <f>4.5*9*1.2</f>
        <v>48.6</v>
      </c>
      <c r="I143" s="13">
        <f t="shared" si="5"/>
        <v>0</v>
      </c>
      <c r="J143" s="80" t="s">
        <v>465</v>
      </c>
    </row>
    <row r="144" spans="1:10" s="14" customFormat="1" ht="18" customHeight="1">
      <c r="A144" s="71">
        <v>141</v>
      </c>
      <c r="B144" s="31"/>
      <c r="C144" s="32" t="s">
        <v>55</v>
      </c>
      <c r="D144" s="15" t="s">
        <v>399</v>
      </c>
      <c r="E144" s="16" t="s">
        <v>14</v>
      </c>
      <c r="F144" s="10"/>
      <c r="G144" s="11">
        <v>10</v>
      </c>
      <c r="H144" s="12"/>
      <c r="I144" s="13">
        <f t="shared" si="5"/>
        <v>0</v>
      </c>
      <c r="J144" s="80" t="s">
        <v>466</v>
      </c>
    </row>
    <row r="145" spans="1:10" s="14" customFormat="1" ht="18" customHeight="1">
      <c r="A145" s="69">
        <v>142</v>
      </c>
      <c r="B145" s="31"/>
      <c r="C145" s="33"/>
      <c r="D145" s="15" t="s">
        <v>400</v>
      </c>
      <c r="E145" s="16" t="s">
        <v>14</v>
      </c>
      <c r="F145" s="10"/>
      <c r="G145" s="11">
        <f>ROUNDUP(H145,0)</f>
        <v>54</v>
      </c>
      <c r="H145" s="12">
        <f>4.5*12</f>
        <v>54</v>
      </c>
      <c r="I145" s="13">
        <f t="shared" si="5"/>
        <v>0</v>
      </c>
      <c r="J145" s="80" t="s">
        <v>467</v>
      </c>
    </row>
    <row r="146" spans="1:10" s="14" customFormat="1" ht="18" customHeight="1">
      <c r="A146" s="71">
        <v>143</v>
      </c>
      <c r="B146" s="31"/>
      <c r="C146" s="34"/>
      <c r="D146" s="15" t="s">
        <v>401</v>
      </c>
      <c r="E146" s="16" t="s">
        <v>14</v>
      </c>
      <c r="F146" s="10"/>
      <c r="G146" s="11">
        <v>27</v>
      </c>
      <c r="H146" s="12"/>
      <c r="I146" s="13">
        <f t="shared" si="5"/>
        <v>0</v>
      </c>
      <c r="J146" s="81" t="s">
        <v>71</v>
      </c>
    </row>
    <row r="147" spans="1:10" s="14" customFormat="1" ht="18" customHeight="1">
      <c r="A147" s="71">
        <v>144</v>
      </c>
      <c r="B147" s="33"/>
      <c r="C147" s="36" t="s">
        <v>56</v>
      </c>
      <c r="D147" s="15" t="s">
        <v>402</v>
      </c>
      <c r="E147" s="16" t="s">
        <v>236</v>
      </c>
      <c r="F147" s="10"/>
      <c r="G147" s="11">
        <v>6</v>
      </c>
      <c r="H147" s="12"/>
      <c r="I147" s="13">
        <f t="shared" si="5"/>
        <v>0</v>
      </c>
      <c r="J147" s="80" t="s">
        <v>468</v>
      </c>
    </row>
    <row r="148" spans="1:10" s="14" customFormat="1" ht="18" customHeight="1">
      <c r="A148" s="69">
        <v>145</v>
      </c>
      <c r="B148" s="33"/>
      <c r="C148" s="37"/>
      <c r="D148" s="15" t="s">
        <v>403</v>
      </c>
      <c r="E148" s="16" t="s">
        <v>236</v>
      </c>
      <c r="F148" s="10"/>
      <c r="G148" s="11">
        <v>6</v>
      </c>
      <c r="H148" s="12"/>
      <c r="I148" s="13">
        <f t="shared" si="5"/>
        <v>0</v>
      </c>
      <c r="J148" s="72" t="s">
        <v>81</v>
      </c>
    </row>
    <row r="149" spans="1:10" s="14" customFormat="1" ht="18" customHeight="1">
      <c r="A149" s="71">
        <v>146</v>
      </c>
      <c r="B149" s="33"/>
      <c r="C149" s="37"/>
      <c r="D149" s="15" t="s">
        <v>404</v>
      </c>
      <c r="E149" s="16" t="s">
        <v>236</v>
      </c>
      <c r="F149" s="10"/>
      <c r="G149" s="11">
        <v>16</v>
      </c>
      <c r="H149" s="12"/>
      <c r="I149" s="13">
        <f t="shared" si="5"/>
        <v>0</v>
      </c>
      <c r="J149" s="72" t="s">
        <v>81</v>
      </c>
    </row>
    <row r="150" spans="1:10" s="14" customFormat="1" ht="18" customHeight="1">
      <c r="A150" s="71">
        <v>147</v>
      </c>
      <c r="B150" s="33"/>
      <c r="C150" s="37"/>
      <c r="D150" s="15" t="s">
        <v>405</v>
      </c>
      <c r="E150" s="16" t="s">
        <v>236</v>
      </c>
      <c r="F150" s="10"/>
      <c r="G150" s="11">
        <v>16</v>
      </c>
      <c r="H150" s="12"/>
      <c r="I150" s="13">
        <f t="shared" si="5"/>
        <v>0</v>
      </c>
      <c r="J150" s="72" t="s">
        <v>81</v>
      </c>
    </row>
    <row r="151" spans="1:10" s="14" customFormat="1" ht="18" customHeight="1">
      <c r="A151" s="69">
        <v>148</v>
      </c>
      <c r="B151" s="34"/>
      <c r="C151" s="38"/>
      <c r="D151" s="15" t="s">
        <v>406</v>
      </c>
      <c r="E151" s="16" t="s">
        <v>14</v>
      </c>
      <c r="F151" s="10"/>
      <c r="G151" s="11">
        <v>30</v>
      </c>
      <c r="H151" s="12"/>
      <c r="I151" s="13">
        <f t="shared" si="5"/>
        <v>0</v>
      </c>
      <c r="J151" s="72" t="s">
        <v>82</v>
      </c>
    </row>
    <row r="152" spans="1:10" s="14" customFormat="1" ht="18" customHeight="1">
      <c r="A152" s="71">
        <v>149</v>
      </c>
      <c r="B152" s="32" t="s">
        <v>57</v>
      </c>
      <c r="C152" s="32" t="s">
        <v>58</v>
      </c>
      <c r="D152" s="15" t="s">
        <v>199</v>
      </c>
      <c r="E152" s="16" t="s">
        <v>236</v>
      </c>
      <c r="F152" s="10"/>
      <c r="G152" s="11">
        <v>35</v>
      </c>
      <c r="H152" s="12"/>
      <c r="I152" s="13">
        <f t="shared" si="5"/>
        <v>0</v>
      </c>
      <c r="J152" s="72" t="s">
        <v>82</v>
      </c>
    </row>
    <row r="153" spans="1:10" s="14" customFormat="1" ht="18" customHeight="1">
      <c r="A153" s="71">
        <v>150</v>
      </c>
      <c r="B153" s="33"/>
      <c r="C153" s="33"/>
      <c r="D153" s="15" t="s">
        <v>200</v>
      </c>
      <c r="E153" s="16" t="s">
        <v>236</v>
      </c>
      <c r="F153" s="10"/>
      <c r="G153" s="11">
        <v>60</v>
      </c>
      <c r="H153" s="12"/>
      <c r="I153" s="13">
        <f t="shared" si="5"/>
        <v>0</v>
      </c>
      <c r="J153" s="75" t="s">
        <v>469</v>
      </c>
    </row>
    <row r="154" spans="1:10" s="14" customFormat="1" ht="18" customHeight="1">
      <c r="A154" s="69">
        <v>151</v>
      </c>
      <c r="B154" s="33"/>
      <c r="C154" s="33"/>
      <c r="D154" s="15" t="s">
        <v>407</v>
      </c>
      <c r="E154" s="16" t="s">
        <v>220</v>
      </c>
      <c r="F154" s="10"/>
      <c r="G154" s="11">
        <v>20</v>
      </c>
      <c r="H154" s="12"/>
      <c r="I154" s="13">
        <f t="shared" si="5"/>
        <v>0</v>
      </c>
      <c r="J154" s="75" t="s">
        <v>101</v>
      </c>
    </row>
    <row r="155" spans="1:10" s="14" customFormat="1" ht="18" customHeight="1">
      <c r="A155" s="71">
        <v>152</v>
      </c>
      <c r="B155" s="33"/>
      <c r="C155" s="33"/>
      <c r="D155" s="15" t="s">
        <v>408</v>
      </c>
      <c r="E155" s="16" t="s">
        <v>220</v>
      </c>
      <c r="F155" s="10"/>
      <c r="G155" s="11">
        <v>20</v>
      </c>
      <c r="H155" s="12"/>
      <c r="I155" s="13">
        <f t="shared" si="5"/>
        <v>0</v>
      </c>
      <c r="J155" s="75" t="s">
        <v>104</v>
      </c>
    </row>
    <row r="156" spans="1:10" s="14" customFormat="1" ht="18" customHeight="1">
      <c r="A156" s="71">
        <v>153</v>
      </c>
      <c r="B156" s="33"/>
      <c r="C156" s="33"/>
      <c r="D156" s="15" t="s">
        <v>409</v>
      </c>
      <c r="E156" s="16" t="s">
        <v>394</v>
      </c>
      <c r="F156" s="10"/>
      <c r="G156" s="11">
        <v>6</v>
      </c>
      <c r="H156" s="12"/>
      <c r="I156" s="13">
        <f t="shared" si="5"/>
        <v>0</v>
      </c>
      <c r="J156" s="75" t="s">
        <v>470</v>
      </c>
    </row>
    <row r="157" spans="1:10" s="14" customFormat="1" ht="18" customHeight="1">
      <c r="A157" s="69">
        <v>154</v>
      </c>
      <c r="B157" s="34"/>
      <c r="C157" s="34"/>
      <c r="D157" s="15" t="s">
        <v>410</v>
      </c>
      <c r="E157" s="16" t="s">
        <v>394</v>
      </c>
      <c r="F157" s="10"/>
      <c r="G157" s="11">
        <v>12</v>
      </c>
      <c r="H157" s="12"/>
      <c r="I157" s="13">
        <f t="shared" si="5"/>
        <v>0</v>
      </c>
      <c r="J157" s="72" t="s">
        <v>471</v>
      </c>
    </row>
    <row r="158" spans="1:10" s="14" customFormat="1" ht="18" customHeight="1">
      <c r="A158" s="71">
        <v>155</v>
      </c>
      <c r="B158" s="36" t="s">
        <v>411</v>
      </c>
      <c r="C158" s="39" t="s">
        <v>412</v>
      </c>
      <c r="D158" s="15" t="s">
        <v>413</v>
      </c>
      <c r="E158" s="16" t="s">
        <v>238</v>
      </c>
      <c r="F158" s="10"/>
      <c r="G158" s="11">
        <v>30</v>
      </c>
      <c r="H158" s="12">
        <f>0.01*230*6*3</f>
        <v>41.400000000000006</v>
      </c>
      <c r="I158" s="13">
        <f t="shared" si="5"/>
        <v>0</v>
      </c>
      <c r="J158" s="72" t="s">
        <v>471</v>
      </c>
    </row>
    <row r="159" spans="1:10" s="14" customFormat="1" ht="18" customHeight="1">
      <c r="A159" s="71">
        <v>156</v>
      </c>
      <c r="B159" s="37"/>
      <c r="C159" s="39"/>
      <c r="D159" s="15" t="s">
        <v>414</v>
      </c>
      <c r="E159" s="16" t="s">
        <v>238</v>
      </c>
      <c r="F159" s="10"/>
      <c r="G159" s="11">
        <f>ROUNDUP(H159,0)</f>
        <v>7</v>
      </c>
      <c r="H159" s="12">
        <f>0.01*230*1*3</f>
        <v>6.9</v>
      </c>
      <c r="I159" s="13">
        <f t="shared" si="5"/>
        <v>0</v>
      </c>
      <c r="J159" s="72" t="s">
        <v>472</v>
      </c>
    </row>
    <row r="160" spans="1:10" s="14" customFormat="1" ht="18" customHeight="1">
      <c r="A160" s="69">
        <v>157</v>
      </c>
      <c r="B160" s="37"/>
      <c r="C160" s="40" t="s">
        <v>59</v>
      </c>
      <c r="D160" s="15" t="s">
        <v>201</v>
      </c>
      <c r="E160" s="16" t="s">
        <v>394</v>
      </c>
      <c r="F160" s="10"/>
      <c r="G160" s="11">
        <f>ROUNDUP(H160,0)</f>
        <v>35</v>
      </c>
      <c r="H160" s="12">
        <f>0.05*230*1*3</f>
        <v>34.5</v>
      </c>
      <c r="I160" s="13">
        <f t="shared" si="5"/>
        <v>0</v>
      </c>
      <c r="J160" s="72" t="s">
        <v>472</v>
      </c>
    </row>
    <row r="161" spans="1:10" s="14" customFormat="1" ht="18" customHeight="1">
      <c r="A161" s="71">
        <v>158</v>
      </c>
      <c r="B161" s="37"/>
      <c r="C161" s="40"/>
      <c r="D161" s="15" t="s">
        <v>415</v>
      </c>
      <c r="E161" s="16" t="s">
        <v>394</v>
      </c>
      <c r="F161" s="10"/>
      <c r="G161" s="11">
        <f>ROUNDUP(H161,0)</f>
        <v>14</v>
      </c>
      <c r="H161" s="12">
        <f>0.02*230*1*3</f>
        <v>13.8</v>
      </c>
      <c r="I161" s="13">
        <f t="shared" si="5"/>
        <v>0</v>
      </c>
      <c r="J161" s="72" t="s">
        <v>110</v>
      </c>
    </row>
    <row r="162" spans="1:10" s="14" customFormat="1" ht="18" customHeight="1">
      <c r="A162" s="71">
        <v>159</v>
      </c>
      <c r="B162" s="37"/>
      <c r="C162" s="41"/>
      <c r="D162" s="15" t="s">
        <v>416</v>
      </c>
      <c r="E162" s="16" t="s">
        <v>394</v>
      </c>
      <c r="F162" s="10"/>
      <c r="G162" s="11">
        <f>ROUNDUP(H162,0)</f>
        <v>42</v>
      </c>
      <c r="H162" s="12">
        <f>0.03*230*2*3</f>
        <v>41.4</v>
      </c>
      <c r="I162" s="13">
        <f t="shared" si="5"/>
        <v>0</v>
      </c>
      <c r="J162" s="72" t="s">
        <v>473</v>
      </c>
    </row>
    <row r="163" spans="1:10" s="14" customFormat="1" ht="18" customHeight="1">
      <c r="A163" s="69">
        <v>160</v>
      </c>
      <c r="B163" s="37"/>
      <c r="C163" s="36" t="s">
        <v>417</v>
      </c>
      <c r="D163" s="15" t="s">
        <v>202</v>
      </c>
      <c r="E163" s="16" t="s">
        <v>220</v>
      </c>
      <c r="F163" s="10"/>
      <c r="G163" s="11">
        <f>ROUNDUP(H163,0)</f>
        <v>42</v>
      </c>
      <c r="H163" s="12">
        <f>0.03*230*2*3</f>
        <v>41.4</v>
      </c>
      <c r="I163" s="13">
        <f t="shared" si="5"/>
        <v>0</v>
      </c>
      <c r="J163" s="72" t="s">
        <v>72</v>
      </c>
    </row>
    <row r="164" spans="1:10" s="14" customFormat="1" ht="18" customHeight="1">
      <c r="A164" s="71">
        <v>161</v>
      </c>
      <c r="B164" s="37"/>
      <c r="C164" s="37"/>
      <c r="D164" s="15" t="s">
        <v>494</v>
      </c>
      <c r="E164" s="16" t="s">
        <v>220</v>
      </c>
      <c r="F164" s="10"/>
      <c r="G164" s="11">
        <v>38</v>
      </c>
      <c r="H164" s="12">
        <f>0.03*230*2*3</f>
        <v>41.4</v>
      </c>
      <c r="I164" s="13">
        <f t="shared" si="5"/>
        <v>0</v>
      </c>
      <c r="J164" s="72" t="s">
        <v>473</v>
      </c>
    </row>
    <row r="165" spans="1:10" s="14" customFormat="1" ht="18" customHeight="1">
      <c r="A165" s="71">
        <v>162</v>
      </c>
      <c r="B165" s="37"/>
      <c r="C165" s="37"/>
      <c r="D165" s="18" t="s">
        <v>203</v>
      </c>
      <c r="E165" s="16" t="s">
        <v>52</v>
      </c>
      <c r="F165" s="10"/>
      <c r="G165" s="11">
        <v>30</v>
      </c>
      <c r="H165" s="12">
        <f>230*3*3</f>
        <v>2070</v>
      </c>
      <c r="I165" s="13">
        <f t="shared" si="5"/>
        <v>0</v>
      </c>
      <c r="J165" s="72" t="s">
        <v>474</v>
      </c>
    </row>
    <row r="166" spans="1:10" s="14" customFormat="1" ht="18" customHeight="1">
      <c r="A166" s="69">
        <v>163</v>
      </c>
      <c r="B166" s="37"/>
      <c r="C166" s="37"/>
      <c r="D166" s="15" t="s">
        <v>204</v>
      </c>
      <c r="E166" s="16" t="s">
        <v>52</v>
      </c>
      <c r="F166" s="10"/>
      <c r="G166" s="11">
        <v>50</v>
      </c>
      <c r="H166" s="12">
        <f>230*3*3</f>
        <v>2070</v>
      </c>
      <c r="I166" s="13">
        <f t="shared" si="5"/>
        <v>0</v>
      </c>
      <c r="J166" s="72" t="s">
        <v>475</v>
      </c>
    </row>
    <row r="167" spans="1:10" s="14" customFormat="1" ht="18" customHeight="1">
      <c r="A167" s="71">
        <v>164</v>
      </c>
      <c r="B167" s="37"/>
      <c r="C167" s="37"/>
      <c r="D167" s="15" t="s">
        <v>418</v>
      </c>
      <c r="E167" s="16" t="s">
        <v>220</v>
      </c>
      <c r="F167" s="10"/>
      <c r="G167" s="11">
        <v>50</v>
      </c>
      <c r="H167" s="12">
        <f>230*2*3</f>
        <v>1380</v>
      </c>
      <c r="I167" s="13">
        <f t="shared" si="5"/>
        <v>0</v>
      </c>
      <c r="J167" s="72" t="s">
        <v>475</v>
      </c>
    </row>
    <row r="168" spans="1:10" s="14" customFormat="1" ht="18" customHeight="1">
      <c r="A168" s="71">
        <v>165</v>
      </c>
      <c r="B168" s="32" t="s">
        <v>60</v>
      </c>
      <c r="C168" s="33" t="s">
        <v>420</v>
      </c>
      <c r="D168" s="15" t="s">
        <v>419</v>
      </c>
      <c r="E168" s="16" t="s">
        <v>238</v>
      </c>
      <c r="F168" s="10"/>
      <c r="G168" s="11">
        <v>60</v>
      </c>
      <c r="H168" s="12">
        <f>230*30*3</f>
        <v>20700</v>
      </c>
      <c r="I168" s="13">
        <f t="shared" si="5"/>
        <v>0</v>
      </c>
      <c r="J168" s="72" t="s">
        <v>476</v>
      </c>
    </row>
    <row r="169" spans="1:10" s="14" customFormat="1" ht="18" customHeight="1">
      <c r="A169" s="69">
        <v>166</v>
      </c>
      <c r="B169" s="33"/>
      <c r="C169" s="33"/>
      <c r="D169" s="15" t="s">
        <v>421</v>
      </c>
      <c r="E169" s="16" t="s">
        <v>238</v>
      </c>
      <c r="F169" s="10"/>
      <c r="G169" s="11">
        <v>100</v>
      </c>
      <c r="H169" s="12">
        <f>230*16*3</f>
        <v>11040</v>
      </c>
      <c r="I169" s="13">
        <f t="shared" si="5"/>
        <v>0</v>
      </c>
      <c r="J169" s="72" t="s">
        <v>476</v>
      </c>
    </row>
    <row r="170" spans="1:10" s="14" customFormat="1" ht="18" customHeight="1">
      <c r="A170" s="71">
        <v>167</v>
      </c>
      <c r="B170" s="33"/>
      <c r="C170" s="33"/>
      <c r="D170" s="15" t="s">
        <v>422</v>
      </c>
      <c r="E170" s="16" t="s">
        <v>238</v>
      </c>
      <c r="F170" s="10"/>
      <c r="G170" s="11">
        <v>1800</v>
      </c>
      <c r="H170" s="12">
        <f>230*3*3</f>
        <v>2070</v>
      </c>
      <c r="I170" s="13">
        <f t="shared" si="5"/>
        <v>0</v>
      </c>
      <c r="J170" s="79" t="s">
        <v>477</v>
      </c>
    </row>
    <row r="171" spans="1:10" s="14" customFormat="1" ht="18" customHeight="1">
      <c r="A171" s="71">
        <v>168</v>
      </c>
      <c r="B171" s="33"/>
      <c r="C171" s="33"/>
      <c r="D171" s="15" t="s">
        <v>423</v>
      </c>
      <c r="E171" s="16" t="s">
        <v>238</v>
      </c>
      <c r="F171" s="10"/>
      <c r="G171" s="11">
        <v>100</v>
      </c>
      <c r="H171" s="12">
        <f>230*3*3</f>
        <v>2070</v>
      </c>
      <c r="I171" s="13">
        <f t="shared" si="5"/>
        <v>0</v>
      </c>
      <c r="J171" s="79" t="s">
        <v>477</v>
      </c>
    </row>
    <row r="172" spans="1:10" s="14" customFormat="1" ht="18" customHeight="1">
      <c r="A172" s="69">
        <v>169</v>
      </c>
      <c r="B172" s="33"/>
      <c r="C172" s="33"/>
      <c r="D172" s="15" t="s">
        <v>424</v>
      </c>
      <c r="E172" s="16" t="s">
        <v>238</v>
      </c>
      <c r="F172" s="10"/>
      <c r="G172" s="11">
        <v>1500</v>
      </c>
      <c r="H172" s="12"/>
      <c r="I172" s="13">
        <f t="shared" si="5"/>
        <v>0</v>
      </c>
      <c r="J172" s="79" t="s">
        <v>478</v>
      </c>
    </row>
    <row r="173" spans="1:10" s="14" customFormat="1" ht="18" customHeight="1">
      <c r="A173" s="71">
        <v>170</v>
      </c>
      <c r="B173" s="33"/>
      <c r="C173" s="34"/>
      <c r="D173" s="15" t="s">
        <v>425</v>
      </c>
      <c r="E173" s="16" t="s">
        <v>238</v>
      </c>
      <c r="F173" s="10"/>
      <c r="G173" s="11">
        <v>1500</v>
      </c>
      <c r="H173" s="12"/>
      <c r="I173" s="13">
        <f t="shared" si="5"/>
        <v>0</v>
      </c>
      <c r="J173" s="82" t="s">
        <v>479</v>
      </c>
    </row>
    <row r="174" spans="1:10" s="14" customFormat="1" ht="18" customHeight="1">
      <c r="A174" s="71">
        <v>171</v>
      </c>
      <c r="B174" s="33"/>
      <c r="C174" s="31" t="s">
        <v>61</v>
      </c>
      <c r="D174" s="15" t="s">
        <v>426</v>
      </c>
      <c r="E174" s="16" t="s">
        <v>52</v>
      </c>
      <c r="F174" s="10"/>
      <c r="G174" s="11">
        <v>1500</v>
      </c>
      <c r="H174" s="12"/>
      <c r="I174" s="13">
        <f t="shared" si="5"/>
        <v>0</v>
      </c>
      <c r="J174" s="82" t="s">
        <v>461</v>
      </c>
    </row>
    <row r="175" spans="1:10" s="14" customFormat="1" ht="18" customHeight="1">
      <c r="A175" s="69">
        <v>172</v>
      </c>
      <c r="B175" s="34"/>
      <c r="C175" s="31"/>
      <c r="D175" s="15" t="s">
        <v>427</v>
      </c>
      <c r="E175" s="16" t="s">
        <v>52</v>
      </c>
      <c r="F175" s="10"/>
      <c r="G175" s="11">
        <v>1500</v>
      </c>
      <c r="H175" s="12"/>
      <c r="I175" s="13">
        <f t="shared" si="5"/>
        <v>0</v>
      </c>
      <c r="J175" s="79" t="s">
        <v>68</v>
      </c>
    </row>
    <row r="176" spans="1:10" s="14" customFormat="1" ht="18" customHeight="1">
      <c r="A176" s="71">
        <v>173</v>
      </c>
      <c r="B176" s="32" t="s">
        <v>62</v>
      </c>
      <c r="C176" s="16" t="s">
        <v>63</v>
      </c>
      <c r="D176" s="15" t="s">
        <v>428</v>
      </c>
      <c r="E176" s="16" t="s">
        <v>210</v>
      </c>
      <c r="F176" s="10"/>
      <c r="G176" s="11">
        <v>40</v>
      </c>
      <c r="H176" s="12"/>
      <c r="I176" s="13">
        <f t="shared" si="5"/>
        <v>0</v>
      </c>
      <c r="J176" s="79" t="s">
        <v>480</v>
      </c>
    </row>
    <row r="177" spans="1:10" s="14" customFormat="1" ht="18" customHeight="1">
      <c r="A177" s="71">
        <v>174</v>
      </c>
      <c r="B177" s="33"/>
      <c r="C177" s="16" t="s">
        <v>63</v>
      </c>
      <c r="D177" s="15" t="s">
        <v>429</v>
      </c>
      <c r="E177" s="26" t="s">
        <v>210</v>
      </c>
      <c r="F177" s="10"/>
      <c r="G177" s="11">
        <v>32</v>
      </c>
      <c r="H177" s="12"/>
      <c r="I177" s="13">
        <f t="shared" si="5"/>
        <v>0</v>
      </c>
      <c r="J177" s="82" t="s">
        <v>68</v>
      </c>
    </row>
    <row r="178" spans="1:10" s="14" customFormat="1" ht="18" customHeight="1">
      <c r="A178" s="69">
        <v>175</v>
      </c>
      <c r="B178" s="33"/>
      <c r="C178" s="16" t="s">
        <v>430</v>
      </c>
      <c r="D178" s="15" t="s">
        <v>431</v>
      </c>
      <c r="E178" s="16" t="s">
        <v>238</v>
      </c>
      <c r="F178" s="10"/>
      <c r="G178" s="11">
        <v>12</v>
      </c>
      <c r="H178" s="12"/>
      <c r="I178" s="13">
        <f t="shared" si="5"/>
        <v>0</v>
      </c>
      <c r="J178" s="82" t="s">
        <v>68</v>
      </c>
    </row>
    <row r="179" spans="1:10" s="14" customFormat="1" ht="18" customHeight="1">
      <c r="A179" s="71">
        <v>176</v>
      </c>
      <c r="B179" s="33"/>
      <c r="C179" s="16" t="s">
        <v>432</v>
      </c>
      <c r="D179" s="15" t="s">
        <v>433</v>
      </c>
      <c r="E179" s="16" t="s">
        <v>394</v>
      </c>
      <c r="F179" s="10"/>
      <c r="G179" s="11">
        <v>2</v>
      </c>
      <c r="H179" s="12"/>
      <c r="I179" s="13">
        <f t="shared" si="5"/>
        <v>0</v>
      </c>
      <c r="J179" s="82" t="s">
        <v>68</v>
      </c>
    </row>
    <row r="180" spans="1:10" s="14" customFormat="1" ht="18" customHeight="1">
      <c r="A180" s="71">
        <v>177</v>
      </c>
      <c r="B180" s="33"/>
      <c r="C180" s="16" t="s">
        <v>434</v>
      </c>
      <c r="D180" s="15" t="s">
        <v>496</v>
      </c>
      <c r="E180" s="16" t="s">
        <v>394</v>
      </c>
      <c r="F180" s="10"/>
      <c r="G180" s="11">
        <v>10</v>
      </c>
      <c r="H180" s="12"/>
      <c r="I180" s="27">
        <f t="shared" si="5"/>
        <v>0</v>
      </c>
      <c r="J180" s="82" t="s">
        <v>486</v>
      </c>
    </row>
    <row r="181" spans="1:10" s="14" customFormat="1" ht="18" customHeight="1">
      <c r="A181" s="69">
        <v>178</v>
      </c>
      <c r="B181" s="33"/>
      <c r="C181" s="16" t="s">
        <v>436</v>
      </c>
      <c r="D181" s="15" t="s">
        <v>495</v>
      </c>
      <c r="E181" s="16" t="s">
        <v>394</v>
      </c>
      <c r="F181" s="10"/>
      <c r="G181" s="11">
        <v>10</v>
      </c>
      <c r="H181" s="12"/>
      <c r="I181" s="27">
        <f t="shared" si="5"/>
        <v>0</v>
      </c>
      <c r="J181" s="82" t="s">
        <v>486</v>
      </c>
    </row>
    <row r="182" spans="1:10" s="14" customFormat="1" ht="18" customHeight="1">
      <c r="A182" s="71">
        <v>179</v>
      </c>
      <c r="B182" s="33"/>
      <c r="C182" s="16" t="s">
        <v>437</v>
      </c>
      <c r="D182" s="15" t="s">
        <v>435</v>
      </c>
      <c r="E182" s="16" t="s">
        <v>238</v>
      </c>
      <c r="F182" s="10"/>
      <c r="G182" s="11">
        <v>10</v>
      </c>
      <c r="H182" s="28"/>
      <c r="I182" s="27">
        <f t="shared" si="5"/>
        <v>0</v>
      </c>
      <c r="J182" s="82" t="s">
        <v>486</v>
      </c>
    </row>
    <row r="183" spans="1:10" s="14" customFormat="1" ht="16.5">
      <c r="A183" s="71">
        <v>180</v>
      </c>
      <c r="B183" s="33"/>
      <c r="C183" s="16" t="s">
        <v>438</v>
      </c>
      <c r="D183" s="15" t="s">
        <v>439</v>
      </c>
      <c r="E183" s="16" t="s">
        <v>238</v>
      </c>
      <c r="F183" s="10"/>
      <c r="G183" s="11">
        <v>2400</v>
      </c>
      <c r="H183" s="29"/>
      <c r="I183" s="27">
        <f t="shared" si="5"/>
        <v>0</v>
      </c>
      <c r="J183" s="82" t="s">
        <v>68</v>
      </c>
    </row>
    <row r="184" spans="1:10" s="14" customFormat="1" ht="16.5">
      <c r="A184" s="69">
        <v>181</v>
      </c>
      <c r="B184" s="34"/>
      <c r="C184" s="16" t="s">
        <v>440</v>
      </c>
      <c r="D184" s="15" t="s">
        <v>441</v>
      </c>
      <c r="E184" s="16" t="s">
        <v>238</v>
      </c>
      <c r="F184" s="10"/>
      <c r="G184" s="11">
        <v>5</v>
      </c>
      <c r="H184" s="29"/>
      <c r="I184" s="27">
        <f t="shared" si="5"/>
        <v>0</v>
      </c>
      <c r="J184" s="72" t="s">
        <v>481</v>
      </c>
    </row>
    <row r="185" spans="1:10" s="14" customFormat="1" ht="16.5">
      <c r="A185" s="71">
        <v>182</v>
      </c>
      <c r="B185" s="32" t="s">
        <v>442</v>
      </c>
      <c r="C185" s="16" t="s">
        <v>443</v>
      </c>
      <c r="D185" s="15" t="s">
        <v>444</v>
      </c>
      <c r="E185" s="16" t="s">
        <v>210</v>
      </c>
      <c r="F185" s="10"/>
      <c r="G185" s="11">
        <v>5</v>
      </c>
      <c r="H185" s="29"/>
      <c r="I185" s="27">
        <f t="shared" si="5"/>
        <v>0</v>
      </c>
      <c r="J185" s="72" t="s">
        <v>482</v>
      </c>
    </row>
    <row r="186" spans="1:10" s="14" customFormat="1" ht="16.5">
      <c r="A186" s="71">
        <v>183</v>
      </c>
      <c r="B186" s="35"/>
      <c r="C186" s="16" t="s">
        <v>445</v>
      </c>
      <c r="D186" s="15" t="s">
        <v>446</v>
      </c>
      <c r="E186" s="16" t="s">
        <v>210</v>
      </c>
      <c r="F186" s="10"/>
      <c r="G186" s="11">
        <v>5</v>
      </c>
      <c r="H186" s="29"/>
      <c r="I186" s="27">
        <f t="shared" si="5"/>
        <v>0</v>
      </c>
      <c r="J186" s="72" t="s">
        <v>483</v>
      </c>
    </row>
    <row r="187" spans="1:10" s="14" customFormat="1" ht="17.25" thickBot="1">
      <c r="A187" s="83">
        <v>184</v>
      </c>
      <c r="B187" s="84"/>
      <c r="C187" s="85" t="s">
        <v>447</v>
      </c>
      <c r="D187" s="30" t="s">
        <v>448</v>
      </c>
      <c r="E187" s="85" t="s">
        <v>210</v>
      </c>
      <c r="F187" s="86"/>
      <c r="G187" s="87">
        <v>5</v>
      </c>
      <c r="H187" s="88"/>
      <c r="I187" s="89">
        <f t="shared" si="5"/>
        <v>0</v>
      </c>
      <c r="J187" s="90" t="s">
        <v>484</v>
      </c>
    </row>
    <row r="188" spans="2:7" ht="25.5" customHeight="1">
      <c r="B188" s="57"/>
      <c r="C188" s="57"/>
      <c r="D188" s="57"/>
      <c r="E188" s="57"/>
      <c r="F188" s="57"/>
      <c r="G188" s="57"/>
    </row>
  </sheetData>
  <sheetProtection/>
  <mergeCells count="56">
    <mergeCell ref="B188:G188"/>
    <mergeCell ref="A1:J1"/>
    <mergeCell ref="B5:B14"/>
    <mergeCell ref="C6:C14"/>
    <mergeCell ref="C168:C173"/>
    <mergeCell ref="B158:B167"/>
    <mergeCell ref="B168:B175"/>
    <mergeCell ref="B80:B81"/>
    <mergeCell ref="C80:C81"/>
    <mergeCell ref="C82:C87"/>
    <mergeCell ref="B140:B146"/>
    <mergeCell ref="C140:C141"/>
    <mergeCell ref="C142:C143"/>
    <mergeCell ref="C144:C146"/>
    <mergeCell ref="B137:B139"/>
    <mergeCell ref="C138:C139"/>
    <mergeCell ref="B82:B87"/>
    <mergeCell ref="B15:B19"/>
    <mergeCell ref="C15:C19"/>
    <mergeCell ref="B20:B27"/>
    <mergeCell ref="B28:B29"/>
    <mergeCell ref="C28:C29"/>
    <mergeCell ref="B30:B34"/>
    <mergeCell ref="C30:C31"/>
    <mergeCell ref="C32:C33"/>
    <mergeCell ref="C43:C44"/>
    <mergeCell ref="C58:C59"/>
    <mergeCell ref="B61:B66"/>
    <mergeCell ref="B67:B69"/>
    <mergeCell ref="B70:B75"/>
    <mergeCell ref="B76:B77"/>
    <mergeCell ref="B78:B79"/>
    <mergeCell ref="C78:C79"/>
    <mergeCell ref="B51:B60"/>
    <mergeCell ref="C52:C53"/>
    <mergeCell ref="C54:C57"/>
    <mergeCell ref="B88:B106"/>
    <mergeCell ref="C88:C90"/>
    <mergeCell ref="B107:B116"/>
    <mergeCell ref="C109:C111"/>
    <mergeCell ref="B117:B121"/>
    <mergeCell ref="B122:B136"/>
    <mergeCell ref="C122:C125"/>
    <mergeCell ref="C126:C129"/>
    <mergeCell ref="C130:C136"/>
    <mergeCell ref="C107:C108"/>
    <mergeCell ref="C174:C175"/>
    <mergeCell ref="B176:B184"/>
    <mergeCell ref="B185:B187"/>
    <mergeCell ref="B147:B151"/>
    <mergeCell ref="C147:C151"/>
    <mergeCell ref="B152:B157"/>
    <mergeCell ref="C152:C157"/>
    <mergeCell ref="C158:C159"/>
    <mergeCell ref="C160:C162"/>
    <mergeCell ref="C163:C167"/>
  </mergeCells>
  <printOptions/>
  <pageMargins left="0.2755905511811024" right="0.2362204724409449" top="0.7086614173228347" bottom="0.2755905511811024" header="0.5118110236220472" footer="0.15748031496062992"/>
  <pageSetup fitToHeight="0" fitToWidth="1" horizontalDpi="300" verticalDpi="30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사무국장</dc:creator>
  <cp:keywords/>
  <dc:description/>
  <cp:lastModifiedBy>us</cp:lastModifiedBy>
  <cp:lastPrinted>2015-02-24T07:00:54Z</cp:lastPrinted>
  <dcterms:created xsi:type="dcterms:W3CDTF">2010-11-24T05:50:34Z</dcterms:created>
  <dcterms:modified xsi:type="dcterms:W3CDTF">2015-09-29T23:53:48Z</dcterms:modified>
  <cp:category/>
  <cp:version/>
  <cp:contentType/>
  <cp:contentStatus/>
</cp:coreProperties>
</file>